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filterPrivacy="1" defaultThemeVersion="166925"/>
  <xr:revisionPtr revIDLastSave="4" documentId="13_ncr:1_{EE57B5CF-93FF-4C9A-863C-A18D821B66D2}" xr6:coauthVersionLast="47" xr6:coauthVersionMax="47" xr10:uidLastSave="{248EF169-258E-4DD0-A6DE-1258FE99A6DD}"/>
  <bookViews>
    <workbookView xWindow="-120" yWindow="-120" windowWidth="29040" windowHeight="15840" xr2:uid="{DC97273F-2B98-4F4A-B48B-26CF9C5FBC55}"/>
  </bookViews>
  <sheets>
    <sheet name="メルカリ売上集計表" sheetId="1" r:id="rId1"/>
    <sheet name="送料一覧" sheetId="2" r:id="rId2"/>
    <sheet name="集計" sheetId="3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2" i="1"/>
  <c r="H2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10" i="1"/>
  <c r="K2" i="1"/>
  <c r="H9" i="1"/>
  <c r="K9" i="1"/>
  <c r="H10" i="1"/>
  <c r="H11" i="1"/>
  <c r="H20" i="1"/>
  <c r="H21" i="1"/>
  <c r="H22" i="1"/>
  <c r="H23" i="1"/>
  <c r="H12" i="1"/>
  <c r="H13" i="1"/>
  <c r="H14" i="1"/>
  <c r="H15" i="1"/>
  <c r="H16" i="1"/>
  <c r="H17" i="1"/>
  <c r="H18" i="1"/>
  <c r="H19" i="1"/>
  <c r="K7" i="1"/>
  <c r="H3" i="1"/>
  <c r="H4" i="1"/>
  <c r="H5" i="1"/>
  <c r="H6" i="1"/>
  <c r="H7" i="1"/>
  <c r="H8" i="1"/>
  <c r="K3" i="1"/>
  <c r="K4" i="1"/>
  <c r="K5" i="1"/>
  <c r="K6" i="1"/>
  <c r="K8" i="1"/>
  <c r="P3" i="1"/>
  <c r="P4" i="1"/>
  <c r="P5" i="1"/>
  <c r="P6" i="1"/>
  <c r="P7" i="1"/>
  <c r="P8" i="1"/>
  <c r="P2" i="1"/>
  <c r="L36" i="1" l="1"/>
  <c r="M36" i="1" s="1"/>
  <c r="L38" i="1"/>
  <c r="Q38" i="1" s="1"/>
  <c r="R38" i="1" s="1"/>
  <c r="L30" i="1"/>
  <c r="M30" i="1" s="1"/>
  <c r="L39" i="1"/>
  <c r="M39" i="1" s="1"/>
  <c r="L31" i="1"/>
  <c r="Q31" i="1" s="1"/>
  <c r="R31" i="1" s="1"/>
  <c r="L42" i="1"/>
  <c r="Q42" i="1" s="1"/>
  <c r="R42" i="1" s="1"/>
  <c r="L33" i="1"/>
  <c r="Q33" i="1" s="1"/>
  <c r="R33" i="1" s="1"/>
  <c r="L35" i="1"/>
  <c r="Q35" i="1" s="1"/>
  <c r="R35" i="1" s="1"/>
  <c r="L27" i="1"/>
  <c r="Q27" i="1" s="1"/>
  <c r="R27" i="1" s="1"/>
  <c r="L26" i="1"/>
  <c r="Q26" i="1" s="1"/>
  <c r="R26" i="1" s="1"/>
  <c r="L34" i="1"/>
  <c r="Q34" i="1" s="1"/>
  <c r="R34" i="1" s="1"/>
  <c r="L3" i="1"/>
  <c r="M3" i="1" s="1"/>
  <c r="L41" i="1"/>
  <c r="M41" i="1" s="1"/>
  <c r="L37" i="1"/>
  <c r="M37" i="1" s="1"/>
  <c r="L29" i="1"/>
  <c r="Q29" i="1" s="1"/>
  <c r="R29" i="1" s="1"/>
  <c r="L25" i="1"/>
  <c r="Q25" i="1" s="1"/>
  <c r="R25" i="1" s="1"/>
  <c r="L40" i="1"/>
  <c r="Q40" i="1" s="1"/>
  <c r="R40" i="1" s="1"/>
  <c r="L32" i="1"/>
  <c r="Q32" i="1" s="1"/>
  <c r="R32" i="1" s="1"/>
  <c r="L28" i="1"/>
  <c r="Q28" i="1" s="1"/>
  <c r="R28" i="1" s="1"/>
  <c r="L24" i="1"/>
  <c r="Q24" i="1" s="1"/>
  <c r="R24" i="1" s="1"/>
  <c r="M31" i="1"/>
  <c r="L18" i="1"/>
  <c r="L17" i="1"/>
  <c r="L16" i="1"/>
  <c r="M16" i="1" s="1"/>
  <c r="L21" i="1"/>
  <c r="L13" i="1"/>
  <c r="M13" i="1" s="1"/>
  <c r="L9" i="1"/>
  <c r="L19" i="1"/>
  <c r="Q19" i="1" s="1"/>
  <c r="R19" i="1" s="1"/>
  <c r="L11" i="1"/>
  <c r="L12" i="1"/>
  <c r="L14" i="1"/>
  <c r="M14" i="1" s="1"/>
  <c r="L20" i="1"/>
  <c r="Q20" i="1" s="1"/>
  <c r="R20" i="1" s="1"/>
  <c r="L8" i="1"/>
  <c r="M8" i="1" s="1"/>
  <c r="L7" i="1"/>
  <c r="M7" i="1" s="1"/>
  <c r="L15" i="1"/>
  <c r="M15" i="1" s="1"/>
  <c r="L23" i="1"/>
  <c r="L10" i="1"/>
  <c r="L4" i="1"/>
  <c r="M4" i="1" s="1"/>
  <c r="L5" i="1"/>
  <c r="Q5" i="1" s="1"/>
  <c r="R5" i="1" s="1"/>
  <c r="L22" i="1"/>
  <c r="L2" i="1"/>
  <c r="L6" i="1"/>
  <c r="M6" i="1" s="1"/>
  <c r="M38" i="1" l="1"/>
  <c r="M34" i="1"/>
  <c r="Q3" i="1"/>
  <c r="R3" i="1" s="1"/>
  <c r="M42" i="1"/>
  <c r="M24" i="1"/>
  <c r="M26" i="1"/>
  <c r="M28" i="1"/>
  <c r="M33" i="1"/>
  <c r="M25" i="1"/>
  <c r="Q30" i="1"/>
  <c r="R30" i="1" s="1"/>
  <c r="M32" i="1"/>
  <c r="Q36" i="1"/>
  <c r="R36" i="1" s="1"/>
  <c r="Q37" i="1"/>
  <c r="R37" i="1" s="1"/>
  <c r="M27" i="1"/>
  <c r="M35" i="1"/>
  <c r="Q41" i="1"/>
  <c r="R41" i="1" s="1"/>
  <c r="M40" i="1"/>
  <c r="Q39" i="1"/>
  <c r="R39" i="1" s="1"/>
  <c r="M29" i="1"/>
  <c r="M9" i="1"/>
  <c r="Q9" i="1"/>
  <c r="R9" i="1" s="1"/>
  <c r="M18" i="1"/>
  <c r="Q18" i="1"/>
  <c r="R18" i="1" s="1"/>
  <c r="M10" i="1"/>
  <c r="Q10" i="1"/>
  <c r="R10" i="1" s="1"/>
  <c r="M17" i="1"/>
  <c r="Q17" i="1"/>
  <c r="R17" i="1" s="1"/>
  <c r="M12" i="1"/>
  <c r="Q12" i="1"/>
  <c r="R12" i="1" s="1"/>
  <c r="M11" i="1"/>
  <c r="Q11" i="1"/>
  <c r="R11" i="1" s="1"/>
  <c r="Q14" i="1"/>
  <c r="R14" i="1" s="1"/>
  <c r="Q15" i="1"/>
  <c r="R15" i="1" s="1"/>
  <c r="Q16" i="1"/>
  <c r="R16" i="1" s="1"/>
  <c r="Q13" i="1"/>
  <c r="R13" i="1" s="1"/>
  <c r="M2" i="1"/>
  <c r="M23" i="1"/>
  <c r="Q23" i="1"/>
  <c r="R23" i="1" s="1"/>
  <c r="M22" i="1"/>
  <c r="Q22" i="1"/>
  <c r="R22" i="1" s="1"/>
  <c r="M21" i="1"/>
  <c r="Q21" i="1"/>
  <c r="R21" i="1" s="1"/>
  <c r="M20" i="1"/>
  <c r="M19" i="1"/>
  <c r="Q4" i="1"/>
  <c r="R4" i="1" s="1"/>
  <c r="M5" i="1"/>
  <c r="Q7" i="1"/>
  <c r="R7" i="1" s="1"/>
  <c r="Q6" i="1"/>
  <c r="R6" i="1" s="1"/>
  <c r="Q8" i="1"/>
  <c r="R8" i="1" s="1"/>
  <c r="Q2" i="1"/>
  <c r="R2" i="1" s="1"/>
</calcChain>
</file>

<file path=xl/sharedStrings.xml><?xml version="1.0" encoding="utf-8"?>
<sst xmlns="http://schemas.openxmlformats.org/spreadsheetml/2006/main" count="150" uniqueCount="63">
  <si>
    <t>ID</t>
    <phoneticPr fontId="1"/>
  </si>
  <si>
    <t>品名</t>
    <rPh sb="0" eb="2">
      <t>ヒンメイ</t>
    </rPh>
    <phoneticPr fontId="1"/>
  </si>
  <si>
    <t>売価</t>
    <rPh sb="0" eb="2">
      <t>バイカ</t>
    </rPh>
    <phoneticPr fontId="1"/>
  </si>
  <si>
    <t>仕入値</t>
    <rPh sb="0" eb="2">
      <t>シイ</t>
    </rPh>
    <rPh sb="2" eb="3">
      <t>ネ</t>
    </rPh>
    <phoneticPr fontId="1"/>
  </si>
  <si>
    <t>配送料</t>
    <rPh sb="0" eb="3">
      <t>ハイソウリョウ</t>
    </rPh>
    <phoneticPr fontId="1"/>
  </si>
  <si>
    <t>人件費</t>
    <rPh sb="0" eb="3">
      <t>ジンケンヒ</t>
    </rPh>
    <phoneticPr fontId="1"/>
  </si>
  <si>
    <t>配送方法</t>
    <rPh sb="0" eb="2">
      <t>ハイソウ</t>
    </rPh>
    <rPh sb="2" eb="4">
      <t>ホウホウ</t>
    </rPh>
    <phoneticPr fontId="1"/>
  </si>
  <si>
    <t>手数料</t>
    <rPh sb="0" eb="2">
      <t>テスウ</t>
    </rPh>
    <rPh sb="2" eb="3">
      <t>リョウ</t>
    </rPh>
    <phoneticPr fontId="1"/>
  </si>
  <si>
    <t>工賃</t>
    <rPh sb="0" eb="2">
      <t>コウチン</t>
    </rPh>
    <phoneticPr fontId="1"/>
  </si>
  <si>
    <t>備考</t>
    <rPh sb="0" eb="2">
      <t>ビコウ</t>
    </rPh>
    <phoneticPr fontId="1"/>
  </si>
  <si>
    <t>ステータス</t>
    <phoneticPr fontId="1"/>
  </si>
  <si>
    <t>SELL</t>
  </si>
  <si>
    <t>梱包費</t>
    <rPh sb="0" eb="3">
      <t>コンポウヒ</t>
    </rPh>
    <phoneticPr fontId="1"/>
  </si>
  <si>
    <t>SOLD</t>
  </si>
  <si>
    <t>工数H</t>
    <rPh sb="0" eb="2">
      <t>コウスウ</t>
    </rPh>
    <phoneticPr fontId="1"/>
  </si>
  <si>
    <t>梱包費</t>
    <rPh sb="0" eb="2">
      <t>コンポウ</t>
    </rPh>
    <rPh sb="2" eb="3">
      <t>ヒ</t>
    </rPh>
    <phoneticPr fontId="1"/>
  </si>
  <si>
    <t>売上日</t>
    <rPh sb="0" eb="3">
      <t>ウリアゲビ</t>
    </rPh>
    <phoneticPr fontId="1"/>
  </si>
  <si>
    <t>利益(円)</t>
    <rPh sb="0" eb="2">
      <t>リエキ</t>
    </rPh>
    <rPh sb="3" eb="4">
      <t>エン</t>
    </rPh>
    <phoneticPr fontId="1"/>
  </si>
  <si>
    <t>利益率%</t>
    <rPh sb="2" eb="3">
      <t>リツ</t>
    </rPh>
    <phoneticPr fontId="1"/>
  </si>
  <si>
    <t>定形外(規格外)100g以内</t>
    <rPh sb="0" eb="3">
      <t>テイケイガイ</t>
    </rPh>
    <rPh sb="4" eb="7">
      <t>キカクガイ</t>
    </rPh>
    <rPh sb="12" eb="14">
      <t>イナイ</t>
    </rPh>
    <phoneticPr fontId="1"/>
  </si>
  <si>
    <t>定形外(規格外)150g以内</t>
    <rPh sb="0" eb="3">
      <t>テイケイガイ</t>
    </rPh>
    <rPh sb="4" eb="7">
      <t>キカクガイ</t>
    </rPh>
    <rPh sb="12" eb="14">
      <t>イナイ</t>
    </rPh>
    <phoneticPr fontId="1"/>
  </si>
  <si>
    <t>定形外(規格外)250g以内</t>
    <rPh sb="0" eb="3">
      <t>テイケイガイ</t>
    </rPh>
    <rPh sb="4" eb="7">
      <t>キカクガイ</t>
    </rPh>
    <rPh sb="12" eb="14">
      <t>イナイ</t>
    </rPh>
    <phoneticPr fontId="1"/>
  </si>
  <si>
    <t>定形外(規格外)500g以内</t>
    <rPh sb="0" eb="3">
      <t>テイケイガイ</t>
    </rPh>
    <rPh sb="4" eb="7">
      <t>キカクガイ</t>
    </rPh>
    <rPh sb="12" eb="14">
      <t>イナイ</t>
    </rPh>
    <phoneticPr fontId="1"/>
  </si>
  <si>
    <t>定形外(規格外)1kg以内</t>
    <rPh sb="0" eb="3">
      <t>テイケイガイ</t>
    </rPh>
    <rPh sb="4" eb="7">
      <t>キカクガイ</t>
    </rPh>
    <rPh sb="11" eb="13">
      <t>イナイ</t>
    </rPh>
    <phoneticPr fontId="1"/>
  </si>
  <si>
    <t>定形外(規格外)2kg以内</t>
    <rPh sb="0" eb="3">
      <t>テイケイガイ</t>
    </rPh>
    <rPh sb="4" eb="7">
      <t>キカクガイ</t>
    </rPh>
    <rPh sb="11" eb="13">
      <t>イナイ</t>
    </rPh>
    <phoneticPr fontId="1"/>
  </si>
  <si>
    <t>定形外(規格外)4kg以内</t>
    <rPh sb="0" eb="3">
      <t>テイケイガイ</t>
    </rPh>
    <rPh sb="4" eb="7">
      <t>キカクガイ</t>
    </rPh>
    <rPh sb="11" eb="13">
      <t>イナイ</t>
    </rPh>
    <phoneticPr fontId="1"/>
  </si>
  <si>
    <t>利益率%</t>
    <rPh sb="0" eb="3">
      <t>リエキリツ</t>
    </rPh>
    <phoneticPr fontId="1"/>
  </si>
  <si>
    <t>行ラベル</t>
  </si>
  <si>
    <t>(空白)</t>
  </si>
  <si>
    <t>総計</t>
  </si>
  <si>
    <t>合計 / 利益(円)</t>
  </si>
  <si>
    <t>送料</t>
    <rPh sb="0" eb="2">
      <t>ソウリョウ</t>
    </rPh>
    <phoneticPr fontId="1"/>
  </si>
  <si>
    <t>宅急便60サイズ</t>
    <rPh sb="0" eb="3">
      <t>タッキュウビン</t>
    </rPh>
    <phoneticPr fontId="1"/>
  </si>
  <si>
    <t>宅急便80サイズ</t>
    <rPh sb="0" eb="3">
      <t>タッキュウビン</t>
    </rPh>
    <phoneticPr fontId="1"/>
  </si>
  <si>
    <t>宅急便100サイズ</t>
    <rPh sb="0" eb="3">
      <t>タッキュウビン</t>
    </rPh>
    <phoneticPr fontId="1"/>
  </si>
  <si>
    <t>宅急便120サイズ</t>
    <rPh sb="0" eb="3">
      <t>タッキュウビン</t>
    </rPh>
    <phoneticPr fontId="1"/>
  </si>
  <si>
    <t>宅急便140サイズ</t>
    <rPh sb="0" eb="3">
      <t>タッキュウビン</t>
    </rPh>
    <phoneticPr fontId="1"/>
  </si>
  <si>
    <t>宅急便160サイズ</t>
    <rPh sb="0" eb="3">
      <t>タッキュウビン</t>
    </rPh>
    <phoneticPr fontId="1"/>
  </si>
  <si>
    <t>人件費込利益</t>
    <rPh sb="0" eb="3">
      <t>ジンケンヒ</t>
    </rPh>
    <rPh sb="3" eb="4">
      <t>コ</t>
    </rPh>
    <rPh sb="4" eb="6">
      <t>リエキ</t>
    </rPh>
    <phoneticPr fontId="1"/>
  </si>
  <si>
    <t>ゆうパケット</t>
  </si>
  <si>
    <t>ゆうパケット</t>
    <phoneticPr fontId="1"/>
  </si>
  <si>
    <t>ゆうパケットポスト</t>
  </si>
  <si>
    <t>ゆうパケットポスト</t>
    <phoneticPr fontId="1"/>
  </si>
  <si>
    <t>ゆうパケットプラス</t>
  </si>
  <si>
    <t>ゆうパケットプラス</t>
    <phoneticPr fontId="1"/>
  </si>
  <si>
    <t>定形外(規格内)100g以内</t>
    <rPh sb="0" eb="3">
      <t>テイケイガイ</t>
    </rPh>
    <rPh sb="4" eb="6">
      <t>キカク</t>
    </rPh>
    <rPh sb="6" eb="7">
      <t>ナイ</t>
    </rPh>
    <rPh sb="12" eb="14">
      <t>イナイ</t>
    </rPh>
    <phoneticPr fontId="1"/>
  </si>
  <si>
    <t>定形外(規格内)150g以内</t>
    <rPh sb="0" eb="3">
      <t>テイケイガイ</t>
    </rPh>
    <rPh sb="4" eb="6">
      <t>キカク</t>
    </rPh>
    <rPh sb="6" eb="7">
      <t>ナイ</t>
    </rPh>
    <rPh sb="12" eb="14">
      <t>イナイ</t>
    </rPh>
    <phoneticPr fontId="1"/>
  </si>
  <si>
    <t>定形外(規格内)250g以内</t>
    <rPh sb="0" eb="3">
      <t>テイケイガイ</t>
    </rPh>
    <rPh sb="4" eb="6">
      <t>キカク</t>
    </rPh>
    <rPh sb="6" eb="7">
      <t>ナイ</t>
    </rPh>
    <rPh sb="12" eb="14">
      <t>イナイ</t>
    </rPh>
    <phoneticPr fontId="1"/>
  </si>
  <si>
    <t>定形外(規格内)500g以内</t>
    <rPh sb="0" eb="3">
      <t>テイケイガイ</t>
    </rPh>
    <rPh sb="4" eb="6">
      <t>キカク</t>
    </rPh>
    <rPh sb="6" eb="7">
      <t>ナイ</t>
    </rPh>
    <rPh sb="12" eb="14">
      <t>イナイ</t>
    </rPh>
    <phoneticPr fontId="1"/>
  </si>
  <si>
    <t>定形外(規格内)1kg以内</t>
    <rPh sb="0" eb="3">
      <t>テイケイガイ</t>
    </rPh>
    <rPh sb="4" eb="6">
      <t>キカク</t>
    </rPh>
    <rPh sb="6" eb="7">
      <t>ナイ</t>
    </rPh>
    <rPh sb="11" eb="13">
      <t>イナイ</t>
    </rPh>
    <phoneticPr fontId="1"/>
  </si>
  <si>
    <t>定形(規格内)25g以内</t>
    <rPh sb="0" eb="2">
      <t>テイケイ</t>
    </rPh>
    <rPh sb="3" eb="5">
      <t>キカク</t>
    </rPh>
    <rPh sb="5" eb="6">
      <t>ナイ</t>
    </rPh>
    <rPh sb="10" eb="12">
      <t>イナイ</t>
    </rPh>
    <phoneticPr fontId="1"/>
  </si>
  <si>
    <t>定形(規格内)50g以内</t>
    <rPh sb="0" eb="2">
      <t>テイケイ</t>
    </rPh>
    <rPh sb="3" eb="6">
      <t>キカクナイ</t>
    </rPh>
    <rPh sb="10" eb="12">
      <t>イナイ</t>
    </rPh>
    <phoneticPr fontId="1"/>
  </si>
  <si>
    <t>定形外(規格内)50g以内</t>
    <rPh sb="0" eb="2">
      <t>テイケイ</t>
    </rPh>
    <rPh sb="2" eb="3">
      <t>ガイ</t>
    </rPh>
    <rPh sb="4" eb="7">
      <t>キカクナイ</t>
    </rPh>
    <rPh sb="11" eb="13">
      <t>イナイ</t>
    </rPh>
    <phoneticPr fontId="1"/>
  </si>
  <si>
    <t>定形外(規格外)50g以内</t>
    <rPh sb="0" eb="3">
      <t>テイケイガイ</t>
    </rPh>
    <rPh sb="4" eb="6">
      <t>キカク</t>
    </rPh>
    <rPh sb="6" eb="7">
      <t>ガイ</t>
    </rPh>
    <rPh sb="11" eb="13">
      <t>イナイ</t>
    </rPh>
    <phoneticPr fontId="1"/>
  </si>
  <si>
    <t>ネコポス</t>
  </si>
  <si>
    <t>ネコポス</t>
    <phoneticPr fontId="1"/>
  </si>
  <si>
    <t>宅急便コンパクト</t>
    <rPh sb="0" eb="3">
      <t>タッキュウビン</t>
    </rPh>
    <phoneticPr fontId="1"/>
  </si>
  <si>
    <t>ゆうパック60サイズ</t>
  </si>
  <si>
    <t>ゆうパック60サイズ</t>
    <phoneticPr fontId="1"/>
  </si>
  <si>
    <t>ゆうパック80サイズ</t>
  </si>
  <si>
    <t>ゆうパック80サイズ</t>
    <phoneticPr fontId="1"/>
  </si>
  <si>
    <t>ゆうパック100サイズ</t>
  </si>
  <si>
    <t>ゆうパック100サイズ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</si>
</sst>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>
      <alignment vertical="center"/>
    </xf>
    <xf numFmtId="14" fontId="0" fillId="0" borderId="1" xfId="0" applyNumberFormat="1" applyBorder="1">
      <alignment vertical="center"/>
    </xf>
    <xf numFmtId="176" fontId="0" fillId="0" borderId="1" xfId="2" applyNumberFormat="1" applyFont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>
      <alignment vertical="center"/>
    </xf>
    <xf numFmtId="14" fontId="0" fillId="0" borderId="2" xfId="0" applyNumberFormat="1" applyBorder="1">
      <alignment vertical="center"/>
    </xf>
    <xf numFmtId="176" fontId="0" fillId="0" borderId="2" xfId="2" applyNumberFormat="1" applyFont="1" applyBorder="1">
      <alignment vertical="center"/>
    </xf>
    <xf numFmtId="0" fontId="0" fillId="2" borderId="2" xfId="0" applyNumberFormat="1" applyFill="1" applyBorder="1">
      <alignment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3" fillId="0" borderId="3" xfId="1" applyFon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3" xfId="0" applyFill="1" applyBorder="1">
      <alignment vertical="center"/>
    </xf>
    <xf numFmtId="177" fontId="0" fillId="0" borderId="1" xfId="0" applyNumberFormat="1" applyBorder="1">
      <alignment vertical="center"/>
    </xf>
    <xf numFmtId="177" fontId="0" fillId="0" borderId="2" xfId="0" applyNumberFormat="1" applyBorder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8">
    <dxf>
      <fill>
        <patternFill>
          <bgColor theme="2" tint="-9.9948118533890809E-2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2" tint="-9.9948118533890809E-2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成者" refreshedDate="44419.443483680552" createdVersion="7" refreshedVersion="7" minRefreshableVersion="3" recordCount="52" xr:uid="{0548F5E4-B1F3-4106-A510-22FECC7236A1}">
  <cacheSource type="worksheet">
    <worksheetSource ref="A1:R53" sheet="メルカリ売上集計表"/>
  </cacheSource>
  <cacheFields count="18">
    <cacheField name="ID" numFmtId="0">
      <sharedItems containsSemiMixedTypes="0" containsString="0" containsNumber="1" containsInteger="1" minValue="1" maxValue="52"/>
    </cacheField>
    <cacheField name="品名" numFmtId="0">
      <sharedItems containsBlank="1" count="42">
        <s v="世界のアソビ大全500"/>
        <s v="恐竜型水鉄砲1"/>
        <s v="リラックマエコバッグ保冷バッグ"/>
        <s v="だっこずし文具セット"/>
        <s v="だっこずし豆皿12個"/>
        <s v="恐竜型水鉄砲2"/>
        <s v="セリアだっこずしコインケース+エコバック"/>
        <s v="エディオンエコバック+LEDライト"/>
        <s v="ミッフィーゆれ丸"/>
        <s v="ハローキティ巾着3点セット"/>
        <s v="フランフラン"/>
        <s v="だっこずし　ランチセット"/>
        <s v="だっこずし手ぬぐいお箸"/>
        <s v="恐竜型水鉄砲3"/>
        <s v="恐竜型水鉄砲4"/>
        <s v="簿記3級過去問"/>
        <s v="ストロベリーフィールズ保冷バッグ"/>
        <s v="石鹸いろいろ詰め合わせセット"/>
        <s v="モスバーガー　かーびい"/>
        <s v="シリコンアイスバー　ミッキー&amp;ミニー"/>
        <s v="シリコンアイスバー　プー"/>
        <s v="シリコンアイスバー　スイカ&amp;パイナップル"/>
        <s v="シリコンアイスバー　スイカ*2"/>
        <s v="プリントペーパー空"/>
        <s v="エントリーシート"/>
        <s v="石鹸いろいろ詰め合わせセット6個"/>
        <s v="凡人内定"/>
        <s v="海老沢セット"/>
        <s v="リラックマおでかけバッグ"/>
        <s v="豆模様サラ"/>
        <s v="リボンランチトート"/>
        <s v="ハローキティ保冷保温バック"/>
        <s v="フレブルペンギンハンドタオル"/>
        <s v="ドームクロックフレンチブル"/>
        <s v="コインマジック"/>
        <s v="pascoシリコンスチーマー"/>
        <s v="くまモンオリジナルキッチン"/>
        <s v="紙ナプキンふくろマチ"/>
        <s v="すみっこぐらし"/>
        <s v="ケーズデンキオリジナルバンダナ"/>
        <s v="FP教材"/>
        <m/>
      </sharedItems>
    </cacheField>
    <cacheField name="備考" numFmtId="0">
      <sharedItems containsNonDate="0" containsString="0" containsBlank="1"/>
    </cacheField>
    <cacheField name="ステータス" numFmtId="0">
      <sharedItems containsBlank="1" count="3">
        <s v="SOLD"/>
        <s v="SELL"/>
        <m/>
      </sharedItems>
    </cacheField>
    <cacheField name="売上日" numFmtId="0">
      <sharedItems containsNonDate="0" containsString="0" containsBlank="1"/>
    </cacheField>
    <cacheField name="売価" numFmtId="0">
      <sharedItems containsString="0" containsBlank="1" containsNumber="1" containsInteger="1" minValue="529" maxValue="5599"/>
    </cacheField>
    <cacheField name="仕入値" numFmtId="0">
      <sharedItems containsString="0" containsBlank="1" containsNumber="1" containsInteger="1" minValue="110" maxValue="3400"/>
    </cacheField>
    <cacheField name="手数料" numFmtId="176">
      <sharedItems containsString="0" containsBlank="1" containsNumber="1" containsInteger="1" minValue="52" maxValue="559"/>
    </cacheField>
    <cacheField name="配送方法" numFmtId="0">
      <sharedItems containsBlank="1"/>
    </cacheField>
    <cacheField name="配送料" numFmtId="0">
      <sharedItems containsString="0" containsBlank="1" containsNumber="1" containsInteger="1" minValue="175" maxValue="710"/>
    </cacheField>
    <cacheField name="梱包費" numFmtId="0">
      <sharedItems containsString="0" containsBlank="1" containsNumber="1" containsInteger="1" minValue="0" maxValue="70"/>
    </cacheField>
    <cacheField name="利益(円)" numFmtId="0">
      <sharedItems containsString="0" containsBlank="1" containsNumber="1" containsInteger="1" minValue="-650" maxValue="1865" count="35">
        <n v="565"/>
        <n v="132"/>
        <n v="860"/>
        <n v="705"/>
        <n v="881"/>
        <n v="150"/>
        <n v="340"/>
        <n v="145"/>
        <n v="315"/>
        <n v="535"/>
        <n v="190"/>
        <n v="290"/>
        <n v="240"/>
        <n v="478"/>
        <n v="469"/>
        <n v="-495"/>
        <n v="525"/>
        <n v="520"/>
        <n v="250"/>
        <n v="235"/>
        <n v="-650"/>
        <n v="370"/>
        <n v="-45"/>
        <n v="415"/>
        <n v="935"/>
        <n v="260"/>
        <n v="737"/>
        <n v="66"/>
        <n v="390"/>
        <n v="280"/>
        <n v="435"/>
        <n v="1865"/>
        <n v="291"/>
        <n v="-175"/>
        <m/>
      </sharedItems>
    </cacheField>
    <cacheField name="利益率%" numFmtId="0">
      <sharedItems containsString="0" containsBlank="1" containsNumber="1" minValue="-122.87334593572778" maxValue="66.153846153846146"/>
    </cacheField>
    <cacheField name="工賃" numFmtId="0">
      <sharedItems containsString="0" containsBlank="1" containsNumber="1" containsInteger="1" minValue="992" maxValue="992"/>
    </cacheField>
    <cacheField name="工数H" numFmtId="0">
      <sharedItems containsString="0" containsBlank="1" containsNumber="1" minValue="0.5" maxValue="2"/>
    </cacheField>
    <cacheField name="人件費" numFmtId="0">
      <sharedItems containsString="0" containsBlank="1" containsNumber="1" containsInteger="1" minValue="496" maxValue="1984"/>
    </cacheField>
    <cacheField name="人件費込純利益" numFmtId="0">
      <sharedItems containsString="0" containsBlank="1" containsNumber="1" containsInteger="1" minValue="-2634" maxValue="364"/>
    </cacheField>
    <cacheField name="利益率%2" numFmtId="0">
      <sharedItems containsString="0" containsBlank="1" containsNumber="1" minValue="-497.92060491493385" maxValue="28.00000000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n v="1"/>
    <x v="0"/>
    <m/>
    <x v="0"/>
    <m/>
    <n v="4600"/>
    <n v="3400"/>
    <n v="460"/>
    <s v="ネコポス(らくらく)"/>
    <n v="175"/>
    <n v="0"/>
    <x v="0"/>
    <n v="12.282608695652174"/>
    <n v="992"/>
    <n v="0.5"/>
    <n v="496"/>
    <n v="69"/>
    <n v="1.5"/>
  </r>
  <r>
    <n v="2"/>
    <x v="1"/>
    <m/>
    <x v="0"/>
    <m/>
    <n v="879"/>
    <n v="220"/>
    <n v="87"/>
    <s v="ゆうパケットプラス(ゆうゆう)"/>
    <n v="375"/>
    <n v="65"/>
    <x v="1"/>
    <n v="15.017064846416384"/>
    <n v="992"/>
    <n v="0.5"/>
    <n v="496"/>
    <n v="-364"/>
    <n v="-41.41069397042093"/>
  </r>
  <r>
    <n v="3"/>
    <x v="2"/>
    <m/>
    <x v="0"/>
    <m/>
    <n v="1300"/>
    <n v="110"/>
    <n v="130"/>
    <s v="ゆうパケット(ゆうゆう)"/>
    <n v="200"/>
    <n v="0"/>
    <x v="2"/>
    <n v="66.153846153846146"/>
    <n v="992"/>
    <n v="0.5"/>
    <n v="496"/>
    <n v="364"/>
    <n v="28.000000000000004"/>
  </r>
  <r>
    <n v="4"/>
    <x v="3"/>
    <m/>
    <x v="0"/>
    <m/>
    <n v="2199"/>
    <n v="1100"/>
    <n v="219"/>
    <s v="ネコポス(らくらく)"/>
    <n v="175"/>
    <n v="0"/>
    <x v="3"/>
    <n v="32.060027285129607"/>
    <n v="992"/>
    <n v="0.5"/>
    <n v="496"/>
    <n v="209"/>
    <n v="9.5043201455206905"/>
  </r>
  <r>
    <n v="5"/>
    <x v="4"/>
    <m/>
    <x v="0"/>
    <m/>
    <n v="2639"/>
    <n v="1320"/>
    <n v="263"/>
    <s v="ネコポス(らくらく)"/>
    <n v="175"/>
    <n v="0"/>
    <x v="4"/>
    <n v="33.383857521788556"/>
    <n v="992"/>
    <n v="2"/>
    <n v="1984"/>
    <n v="-1103"/>
    <n v="-41.796134899583173"/>
  </r>
  <r>
    <n v="6"/>
    <x v="5"/>
    <m/>
    <x v="0"/>
    <m/>
    <n v="899"/>
    <n v="220"/>
    <n v="89"/>
    <s v="ゆうパケットプラス(ゆうゆう)"/>
    <n v="375"/>
    <n v="65"/>
    <x v="5"/>
    <n v="16.685205784204669"/>
    <n v="992"/>
    <n v="2"/>
    <n v="1984"/>
    <n v="-1834"/>
    <n v="-204.00444938820911"/>
  </r>
  <r>
    <n v="7"/>
    <x v="6"/>
    <m/>
    <x v="1"/>
    <m/>
    <n v="1549"/>
    <n v="880"/>
    <n v="154"/>
    <s v="ネコポス(らくらく)"/>
    <n v="175"/>
    <n v="0"/>
    <x v="6"/>
    <n v="21.949644932214333"/>
    <n v="992"/>
    <n v="2"/>
    <n v="1984"/>
    <n v="-1644"/>
    <n v="-106.13298902517754"/>
  </r>
  <r>
    <n v="8"/>
    <x v="7"/>
    <m/>
    <x v="0"/>
    <m/>
    <n v="750"/>
    <n v="330"/>
    <n v="75"/>
    <s v="ゆうパケット(ゆうゆう)"/>
    <n v="200"/>
    <n v="0"/>
    <x v="7"/>
    <n v="19.333333333333332"/>
    <n v="992"/>
    <n v="2"/>
    <n v="1984"/>
    <n v="-1839"/>
    <n v="-245.2"/>
  </r>
  <r>
    <n v="9"/>
    <x v="8"/>
    <m/>
    <x v="1"/>
    <m/>
    <n v="1399"/>
    <n v="770"/>
    <n v="139"/>
    <s v="ネコポス(らくらく)"/>
    <n v="175"/>
    <n v="0"/>
    <x v="8"/>
    <n v="22.516082916368834"/>
    <n v="992"/>
    <n v="2"/>
    <n v="1984"/>
    <n v="-1669"/>
    <n v="-119.29949964260187"/>
  </r>
  <r>
    <n v="10"/>
    <x v="9"/>
    <m/>
    <x v="1"/>
    <m/>
    <n v="1399"/>
    <n v="550"/>
    <n v="139"/>
    <s v="ネコポス(らくらく)"/>
    <n v="175"/>
    <n v="0"/>
    <x v="9"/>
    <n v="38.241601143674053"/>
    <n v="992"/>
    <n v="2"/>
    <n v="1984"/>
    <n v="-1449"/>
    <n v="-103.57398141529663"/>
  </r>
  <r>
    <n v="11"/>
    <x v="10"/>
    <m/>
    <x v="0"/>
    <m/>
    <n v="649"/>
    <n v="220"/>
    <n v="64"/>
    <s v="ネコポス(らくらく)"/>
    <n v="175"/>
    <n v="0"/>
    <x v="10"/>
    <n v="29.275808936825886"/>
    <n v="992"/>
    <n v="2"/>
    <n v="1984"/>
    <n v="-1794"/>
    <n v="-276.42526964560858"/>
  </r>
  <r>
    <n v="12"/>
    <x v="11"/>
    <m/>
    <x v="0"/>
    <m/>
    <n v="1249"/>
    <n v="660"/>
    <n v="124"/>
    <s v="ネコポス(らくらく)"/>
    <n v="175"/>
    <n v="0"/>
    <x v="11"/>
    <n v="23.218574859887912"/>
    <n v="992"/>
    <n v="2"/>
    <n v="1984"/>
    <n v="-1694"/>
    <n v="-135.6285028022418"/>
  </r>
  <r>
    <n v="13"/>
    <x v="12"/>
    <m/>
    <x v="1"/>
    <m/>
    <n v="949"/>
    <n v="440"/>
    <n v="94"/>
    <s v="ネコポス(らくらく)"/>
    <n v="175"/>
    <n v="0"/>
    <x v="12"/>
    <n v="25.289778714436252"/>
    <n v="992"/>
    <n v="2"/>
    <n v="1984"/>
    <n v="-1744"/>
    <n v="-183.77239199157006"/>
  </r>
  <r>
    <n v="14"/>
    <x v="13"/>
    <m/>
    <x v="0"/>
    <m/>
    <n v="969"/>
    <n v="220"/>
    <n v="96"/>
    <s v="ネコポス(らくらく)"/>
    <n v="175"/>
    <n v="0"/>
    <x v="13"/>
    <n v="49.329205366357073"/>
    <n v="992"/>
    <n v="2"/>
    <n v="1984"/>
    <n v="-1506"/>
    <n v="-155.41795665634675"/>
  </r>
  <r>
    <n v="15"/>
    <x v="14"/>
    <m/>
    <x v="0"/>
    <m/>
    <n v="959"/>
    <n v="220"/>
    <n v="95"/>
    <s v="ネコポス(らくらく)"/>
    <n v="175"/>
    <n v="0"/>
    <x v="14"/>
    <n v="48.9051094890511"/>
    <n v="992"/>
    <n v="2"/>
    <n v="1984"/>
    <n v="-1515"/>
    <n v="-157.97705943691344"/>
  </r>
  <r>
    <n v="16"/>
    <x v="15"/>
    <m/>
    <x v="0"/>
    <m/>
    <n v="1499"/>
    <n v="1670"/>
    <n v="149"/>
    <s v="ネコポス(らくらく)"/>
    <n v="175"/>
    <n v="0"/>
    <x v="15"/>
    <n v="-33.022014676450965"/>
    <n v="992"/>
    <n v="2"/>
    <n v="1984"/>
    <n v="-2479"/>
    <n v="-165.37691794529687"/>
  </r>
  <r>
    <n v="17"/>
    <x v="16"/>
    <m/>
    <x v="0"/>
    <m/>
    <n v="899"/>
    <n v="110"/>
    <n v="89"/>
    <s v="ネコポス(らくらく)"/>
    <n v="175"/>
    <n v="0"/>
    <x v="16"/>
    <n v="58.398220244716349"/>
    <n v="992"/>
    <n v="2"/>
    <n v="1984"/>
    <n v="-1459"/>
    <n v="-162.29143492769745"/>
  </r>
  <r>
    <n v="18"/>
    <x v="17"/>
    <m/>
    <x v="0"/>
    <m/>
    <n v="2299"/>
    <n v="1100"/>
    <n v="229"/>
    <s v="宅急便コンパクト(らくらく)"/>
    <n v="380"/>
    <n v="70"/>
    <x v="17"/>
    <n v="22.618529795563287"/>
    <n v="992"/>
    <n v="2"/>
    <n v="1984"/>
    <n v="-1464"/>
    <n v="-63.679860809047419"/>
  </r>
  <r>
    <n v="19"/>
    <x v="18"/>
    <m/>
    <x v="1"/>
    <m/>
    <n v="2299"/>
    <n v="1110"/>
    <n v="229"/>
    <s v="定形外(規格外)1kg以内"/>
    <n v="710"/>
    <n v="0"/>
    <x v="18"/>
    <n v="10.874293170943888"/>
    <n v="992"/>
    <n v="2"/>
    <n v="1984"/>
    <n v="-1734"/>
    <n v="-75.424097433666816"/>
  </r>
  <r>
    <n v="20"/>
    <x v="19"/>
    <m/>
    <x v="1"/>
    <m/>
    <n v="699"/>
    <n v="220"/>
    <n v="69"/>
    <s v="ネコポス(らくらく)"/>
    <n v="175"/>
    <n v="0"/>
    <x v="19"/>
    <n v="33.619456366237479"/>
    <n v="992"/>
    <n v="2"/>
    <n v="1984"/>
    <n v="-1749"/>
    <n v="-250.21459227467813"/>
  </r>
  <r>
    <n v="21"/>
    <x v="20"/>
    <m/>
    <x v="1"/>
    <m/>
    <n v="699"/>
    <n v="220"/>
    <n v="69"/>
    <s v="ネコポス(らくらく)"/>
    <n v="175"/>
    <n v="0"/>
    <x v="19"/>
    <n v="33.619456366237479"/>
    <n v="992"/>
    <n v="2"/>
    <n v="1984"/>
    <n v="-1749"/>
    <n v="-250.21459227467813"/>
  </r>
  <r>
    <n v="22"/>
    <x v="21"/>
    <m/>
    <x v="1"/>
    <m/>
    <n v="699"/>
    <n v="220"/>
    <n v="69"/>
    <s v="ネコポス(らくらく)"/>
    <n v="175"/>
    <n v="0"/>
    <x v="19"/>
    <n v="33.619456366237479"/>
    <n v="992"/>
    <n v="2"/>
    <n v="1984"/>
    <n v="-1749"/>
    <n v="-250.21459227467813"/>
  </r>
  <r>
    <n v="23"/>
    <x v="22"/>
    <m/>
    <x v="1"/>
    <m/>
    <n v="699"/>
    <n v="220"/>
    <n v="69"/>
    <s v="ネコポス(らくらく)"/>
    <n v="175"/>
    <n v="0"/>
    <x v="19"/>
    <n v="33.619456366237479"/>
    <n v="992"/>
    <n v="2"/>
    <n v="1984"/>
    <n v="-1749"/>
    <n v="-250.21459227467813"/>
  </r>
  <r>
    <n v="24"/>
    <x v="23"/>
    <m/>
    <x v="1"/>
    <m/>
    <n v="699"/>
    <n v="220"/>
    <n v="69"/>
    <s v="ネコポス(らくらく)"/>
    <n v="175"/>
    <n v="0"/>
    <x v="19"/>
    <n v="33.619456366237479"/>
    <n v="992"/>
    <n v="2"/>
    <n v="1984"/>
    <n v="-1749"/>
    <n v="-250.21459227467813"/>
  </r>
  <r>
    <n v="25"/>
    <x v="24"/>
    <m/>
    <x v="1"/>
    <m/>
    <n v="529"/>
    <n v="952"/>
    <n v="52"/>
    <s v="ネコポス(らくらく)"/>
    <n v="175"/>
    <n v="0"/>
    <x v="20"/>
    <n v="-122.87334593572778"/>
    <n v="992"/>
    <n v="2"/>
    <n v="1984"/>
    <n v="-2634"/>
    <n v="-497.92060491493385"/>
  </r>
  <r>
    <n v="26"/>
    <x v="25"/>
    <m/>
    <x v="1"/>
    <m/>
    <n v="849"/>
    <n v="220"/>
    <n v="84"/>
    <s v="ネコポス(らくらく)"/>
    <n v="175"/>
    <n v="0"/>
    <x v="21"/>
    <n v="43.580683156654885"/>
    <n v="992"/>
    <n v="2"/>
    <n v="1984"/>
    <n v="-1614"/>
    <n v="-190.1060070671378"/>
  </r>
  <r>
    <n v="27"/>
    <x v="26"/>
    <m/>
    <x v="1"/>
    <m/>
    <n v="699"/>
    <n v="500"/>
    <n v="69"/>
    <s v="ネコポス(らくらく)"/>
    <n v="175"/>
    <n v="0"/>
    <x v="22"/>
    <n v="-6.4377682403433472"/>
    <n v="992"/>
    <n v="2"/>
    <n v="1984"/>
    <n v="-2029"/>
    <n v="-290.27181688125893"/>
  </r>
  <r>
    <n v="28"/>
    <x v="27"/>
    <m/>
    <x v="1"/>
    <m/>
    <n v="999"/>
    <n v="200"/>
    <n v="99"/>
    <s v="ネコポス(らくらく)"/>
    <n v="175"/>
    <n v="0"/>
    <x v="16"/>
    <n v="52.552552552552555"/>
    <n v="992"/>
    <n v="2"/>
    <n v="1984"/>
    <n v="-1459"/>
    <n v="-146.04604604604606"/>
  </r>
  <r>
    <n v="29"/>
    <x v="28"/>
    <m/>
    <x v="1"/>
    <m/>
    <n v="899"/>
    <n v="220"/>
    <n v="89"/>
    <s v="ネコポス(らくらく)"/>
    <n v="175"/>
    <n v="0"/>
    <x v="23"/>
    <n v="46.162402669632925"/>
    <n v="992"/>
    <n v="2"/>
    <n v="1984"/>
    <n v="-1569"/>
    <n v="-174.52725250278087"/>
  </r>
  <r>
    <n v="30"/>
    <x v="29"/>
    <m/>
    <x v="1"/>
    <m/>
    <n v="1899"/>
    <n v="600"/>
    <n v="189"/>
    <s v="ネコポス(らくらく)"/>
    <n v="175"/>
    <n v="0"/>
    <x v="24"/>
    <n v="49.236440231700897"/>
    <n v="992"/>
    <n v="2"/>
    <n v="1984"/>
    <n v="-1049"/>
    <n v="-55.239599789362828"/>
  </r>
  <r>
    <n v="31"/>
    <x v="30"/>
    <m/>
    <x v="1"/>
    <m/>
    <n v="849"/>
    <n v="330"/>
    <n v="84"/>
    <s v="ネコポス(らくらく)"/>
    <n v="175"/>
    <n v="0"/>
    <x v="25"/>
    <n v="30.624263839811544"/>
    <n v="992"/>
    <n v="2"/>
    <n v="1984"/>
    <n v="-1724"/>
    <n v="-203.06242638398118"/>
  </r>
  <r>
    <n v="32"/>
    <x v="31"/>
    <m/>
    <x v="1"/>
    <m/>
    <n v="849"/>
    <n v="330"/>
    <n v="84"/>
    <s v="ネコポス(らくらく)"/>
    <n v="175"/>
    <n v="0"/>
    <x v="25"/>
    <n v="30.624263839811544"/>
    <n v="992"/>
    <n v="2"/>
    <n v="1984"/>
    <n v="-1724"/>
    <n v="-203.06242638398118"/>
  </r>
  <r>
    <n v="33"/>
    <x v="32"/>
    <m/>
    <x v="1"/>
    <m/>
    <n v="899"/>
    <n v="220"/>
    <n v="89"/>
    <s v="ネコポス(らくらく)"/>
    <n v="175"/>
    <n v="0"/>
    <x v="23"/>
    <n v="46.162402669632925"/>
    <n v="992"/>
    <n v="2"/>
    <n v="1984"/>
    <n v="-1569"/>
    <n v="-174.52725250278087"/>
  </r>
  <r>
    <n v="34"/>
    <x v="33"/>
    <m/>
    <x v="1"/>
    <m/>
    <n v="1379"/>
    <n v="330"/>
    <n v="137"/>
    <s v="ネコポス(らくらく)"/>
    <n v="175"/>
    <n v="0"/>
    <x v="26"/>
    <n v="53.444525018129077"/>
    <n v="992"/>
    <n v="2"/>
    <n v="1984"/>
    <n v="-1247"/>
    <n v="-90.427846265409713"/>
  </r>
  <r>
    <n v="35"/>
    <x v="34"/>
    <m/>
    <x v="1"/>
    <m/>
    <n v="599"/>
    <n v="299"/>
    <n v="59"/>
    <s v="ネコポス(らくらく)"/>
    <n v="175"/>
    <n v="0"/>
    <x v="27"/>
    <n v="11.018363939899833"/>
    <n v="992"/>
    <n v="2"/>
    <n v="1984"/>
    <n v="-1918"/>
    <n v="-320.20033388981636"/>
  </r>
  <r>
    <n v="36"/>
    <x v="35"/>
    <m/>
    <x v="1"/>
    <m/>
    <n v="749"/>
    <n v="110"/>
    <n v="74"/>
    <s v="ネコポス(らくらく)"/>
    <n v="175"/>
    <n v="0"/>
    <x v="28"/>
    <n v="52.069425901201605"/>
    <n v="992"/>
    <n v="2"/>
    <n v="1984"/>
    <n v="-1594"/>
    <n v="-212.81708945260348"/>
  </r>
  <r>
    <n v="37"/>
    <x v="36"/>
    <m/>
    <x v="1"/>
    <m/>
    <n v="749"/>
    <n v="220"/>
    <n v="74"/>
    <s v="ネコポス(らくらく)"/>
    <n v="175"/>
    <n v="0"/>
    <x v="29"/>
    <n v="37.383177570093459"/>
    <n v="992"/>
    <n v="2"/>
    <n v="1984"/>
    <n v="-1704"/>
    <n v="-227.50333778371163"/>
  </r>
  <r>
    <n v="38"/>
    <x v="37"/>
    <m/>
    <x v="1"/>
    <m/>
    <n v="799"/>
    <n v="110"/>
    <n v="79"/>
    <s v="ネコポス(らくらく)"/>
    <n v="175"/>
    <n v="0"/>
    <x v="30"/>
    <n v="54.44305381727159"/>
    <n v="992"/>
    <n v="2"/>
    <n v="1984"/>
    <n v="-1549"/>
    <n v="-193.86733416770963"/>
  </r>
  <r>
    <n v="39"/>
    <x v="38"/>
    <m/>
    <x v="1"/>
    <m/>
    <n v="5599"/>
    <n v="3000"/>
    <n v="559"/>
    <s v="ネコポス(らくらく)"/>
    <n v="175"/>
    <n v="0"/>
    <x v="31"/>
    <n v="33.309519557063759"/>
    <n v="992"/>
    <n v="2"/>
    <n v="1984"/>
    <n v="-119"/>
    <n v="-2.1253795320592963"/>
  </r>
  <r>
    <n v="40"/>
    <x v="39"/>
    <m/>
    <x v="1"/>
    <m/>
    <n v="639"/>
    <n v="110"/>
    <n v="63"/>
    <s v="ネコポス(らくらく)"/>
    <n v="175"/>
    <n v="0"/>
    <x v="32"/>
    <n v="45.539906103286384"/>
    <n v="992"/>
    <n v="2"/>
    <n v="1984"/>
    <n v="-1693"/>
    <n v="-264.94522691705788"/>
  </r>
  <r>
    <n v="41"/>
    <x v="40"/>
    <m/>
    <x v="1"/>
    <m/>
    <n v="1999"/>
    <n v="1800"/>
    <n v="199"/>
    <s v="ネコポス(らくらく)"/>
    <n v="175"/>
    <n v="0"/>
    <x v="33"/>
    <n v="-8.7543771885942974"/>
    <n v="992"/>
    <n v="2"/>
    <n v="1984"/>
    <n v="-2159"/>
    <n v="-108.00400200100052"/>
  </r>
  <r>
    <n v="42"/>
    <x v="41"/>
    <m/>
    <x v="2"/>
    <m/>
    <m/>
    <m/>
    <m/>
    <m/>
    <m/>
    <m/>
    <x v="34"/>
    <m/>
    <m/>
    <m/>
    <m/>
    <m/>
    <m/>
  </r>
  <r>
    <n v="43"/>
    <x v="41"/>
    <m/>
    <x v="2"/>
    <m/>
    <m/>
    <m/>
    <m/>
    <m/>
    <m/>
    <m/>
    <x v="34"/>
    <m/>
    <m/>
    <m/>
    <m/>
    <m/>
    <m/>
  </r>
  <r>
    <n v="44"/>
    <x v="41"/>
    <m/>
    <x v="2"/>
    <m/>
    <m/>
    <m/>
    <m/>
    <m/>
    <m/>
    <m/>
    <x v="34"/>
    <m/>
    <m/>
    <m/>
    <m/>
    <m/>
    <m/>
  </r>
  <r>
    <n v="45"/>
    <x v="41"/>
    <m/>
    <x v="2"/>
    <m/>
    <m/>
    <m/>
    <m/>
    <m/>
    <m/>
    <m/>
    <x v="34"/>
    <m/>
    <m/>
    <m/>
    <m/>
    <m/>
    <m/>
  </r>
  <r>
    <n v="46"/>
    <x v="41"/>
    <m/>
    <x v="2"/>
    <m/>
    <m/>
    <m/>
    <m/>
    <m/>
    <m/>
    <m/>
    <x v="34"/>
    <m/>
    <m/>
    <m/>
    <m/>
    <m/>
    <m/>
  </r>
  <r>
    <n v="47"/>
    <x v="41"/>
    <m/>
    <x v="2"/>
    <m/>
    <m/>
    <m/>
    <m/>
    <m/>
    <m/>
    <m/>
    <x v="34"/>
    <m/>
    <m/>
    <m/>
    <m/>
    <m/>
    <m/>
  </r>
  <r>
    <n v="48"/>
    <x v="41"/>
    <m/>
    <x v="2"/>
    <m/>
    <m/>
    <m/>
    <m/>
    <m/>
    <m/>
    <m/>
    <x v="34"/>
    <m/>
    <m/>
    <m/>
    <m/>
    <m/>
    <m/>
  </r>
  <r>
    <n v="49"/>
    <x v="41"/>
    <m/>
    <x v="2"/>
    <m/>
    <m/>
    <m/>
    <m/>
    <m/>
    <m/>
    <m/>
    <x v="34"/>
    <m/>
    <m/>
    <m/>
    <m/>
    <m/>
    <m/>
  </r>
  <r>
    <n v="50"/>
    <x v="41"/>
    <m/>
    <x v="2"/>
    <m/>
    <m/>
    <m/>
    <m/>
    <m/>
    <m/>
    <m/>
    <x v="34"/>
    <m/>
    <m/>
    <m/>
    <m/>
    <m/>
    <m/>
  </r>
  <r>
    <n v="51"/>
    <x v="41"/>
    <m/>
    <x v="2"/>
    <m/>
    <m/>
    <m/>
    <m/>
    <m/>
    <m/>
    <m/>
    <x v="34"/>
    <m/>
    <m/>
    <m/>
    <m/>
    <m/>
    <m/>
  </r>
  <r>
    <n v="52"/>
    <x v="41"/>
    <m/>
    <x v="2"/>
    <m/>
    <m/>
    <m/>
    <m/>
    <m/>
    <m/>
    <m/>
    <x v="3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876AAD-D210-4D70-83E9-74276CBD0A8A}" name="ピボットテーブル1" cacheId="0" applyNumberFormats="0" applyBorderFormats="0" applyFontFormats="0" applyPatternFormats="0" applyAlignmentFormats="0" applyWidthHeightFormats="1" dataCaption="値" updatedVersion="7" minRefreshableVersion="3" useAutoFormatting="1" itemPrintTitles="1" createdVersion="7" indent="0" outline="1" outlineData="1" multipleFieldFilters="0">
  <location ref="A3:B7" firstHeaderRow="1" firstDataRow="1" firstDataCol="1"/>
  <pivotFields count="18">
    <pivotField showAll="0"/>
    <pivotField showAll="0">
      <items count="43">
        <item x="40"/>
        <item x="35"/>
        <item x="7"/>
        <item x="24"/>
        <item x="36"/>
        <item x="39"/>
        <item x="34"/>
        <item x="21"/>
        <item x="22"/>
        <item x="20"/>
        <item x="19"/>
        <item x="16"/>
        <item x="38"/>
        <item x="6"/>
        <item x="11"/>
        <item x="12"/>
        <item x="4"/>
        <item x="3"/>
        <item x="33"/>
        <item x="9"/>
        <item x="31"/>
        <item x="10"/>
        <item x="23"/>
        <item x="32"/>
        <item x="8"/>
        <item x="18"/>
        <item x="30"/>
        <item x="2"/>
        <item x="28"/>
        <item x="27"/>
        <item x="1"/>
        <item x="5"/>
        <item x="13"/>
        <item x="14"/>
        <item x="37"/>
        <item x="0"/>
        <item x="17"/>
        <item x="25"/>
        <item x="29"/>
        <item x="15"/>
        <item x="26"/>
        <item x="41"/>
        <item t="default"/>
      </items>
    </pivotField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>
      <items count="36">
        <item x="20"/>
        <item x="15"/>
        <item x="33"/>
        <item x="22"/>
        <item x="27"/>
        <item x="1"/>
        <item x="7"/>
        <item x="5"/>
        <item x="10"/>
        <item x="19"/>
        <item x="12"/>
        <item x="18"/>
        <item x="25"/>
        <item x="29"/>
        <item x="11"/>
        <item x="32"/>
        <item x="8"/>
        <item x="6"/>
        <item x="21"/>
        <item x="28"/>
        <item x="23"/>
        <item x="30"/>
        <item x="14"/>
        <item x="13"/>
        <item x="17"/>
        <item x="16"/>
        <item x="9"/>
        <item x="0"/>
        <item x="3"/>
        <item x="26"/>
        <item x="2"/>
        <item x="4"/>
        <item x="24"/>
        <item x="31"/>
        <item x="3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合計 / 利益(円)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E6B88-4FAD-49F4-AF40-B794262C91C2}">
  <dimension ref="A1:R53"/>
  <sheetViews>
    <sheetView tabSelected="1" zoomScaleNormal="100" workbookViewId="0">
      <selection activeCell="A2" sqref="A2:A53"/>
    </sheetView>
  </sheetViews>
  <sheetFormatPr defaultRowHeight="18.75" x14ac:dyDescent="0.4"/>
  <cols>
    <col min="2" max="2" width="33.125" bestFit="1" customWidth="1"/>
    <col min="3" max="3" width="16.75" customWidth="1"/>
    <col min="4" max="5" width="12.125" customWidth="1"/>
    <col min="7" max="7" width="9.5" bestFit="1" customWidth="1"/>
    <col min="9" max="9" width="27.625" bestFit="1" customWidth="1"/>
    <col min="11" max="11" width="10" bestFit="1" customWidth="1"/>
    <col min="13" max="13" width="17.375" bestFit="1" customWidth="1"/>
    <col min="17" max="17" width="14.75" bestFit="1" customWidth="1"/>
    <col min="18" max="18" width="14.375" bestFit="1" customWidth="1"/>
  </cols>
  <sheetData>
    <row r="1" spans="1:18" x14ac:dyDescent="0.4">
      <c r="A1" s="13" t="s">
        <v>0</v>
      </c>
      <c r="B1" s="13" t="s">
        <v>1</v>
      </c>
      <c r="C1" s="13" t="s">
        <v>9</v>
      </c>
      <c r="D1" s="13" t="s">
        <v>10</v>
      </c>
      <c r="E1" s="13" t="s">
        <v>16</v>
      </c>
      <c r="F1" s="13" t="s">
        <v>2</v>
      </c>
      <c r="G1" s="13" t="s">
        <v>3</v>
      </c>
      <c r="H1" s="13" t="s">
        <v>7</v>
      </c>
      <c r="I1" s="13" t="s">
        <v>6</v>
      </c>
      <c r="J1" s="13" t="s">
        <v>4</v>
      </c>
      <c r="K1" s="13" t="s">
        <v>15</v>
      </c>
      <c r="L1" s="13" t="s">
        <v>17</v>
      </c>
      <c r="M1" s="13" t="s">
        <v>18</v>
      </c>
      <c r="N1" s="14" t="s">
        <v>8</v>
      </c>
      <c r="O1" s="13" t="s">
        <v>14</v>
      </c>
      <c r="P1" s="13" t="s">
        <v>5</v>
      </c>
      <c r="Q1" s="13" t="s">
        <v>38</v>
      </c>
      <c r="R1" s="13" t="s">
        <v>26</v>
      </c>
    </row>
    <row r="2" spans="1:18" x14ac:dyDescent="0.4">
      <c r="A2" s="1">
        <f>ROW()-1</f>
        <v>1</v>
      </c>
      <c r="B2" s="2"/>
      <c r="C2" s="1"/>
      <c r="D2" s="3" t="s">
        <v>11</v>
      </c>
      <c r="E2" s="4"/>
      <c r="F2" s="3">
        <v>4600</v>
      </c>
      <c r="G2" s="3">
        <v>3400</v>
      </c>
      <c r="H2" s="5">
        <f>ROUNDDOWN(F2*0.1,0)</f>
        <v>460</v>
      </c>
      <c r="I2" s="3" t="s">
        <v>54</v>
      </c>
      <c r="J2" s="1">
        <f>VLOOKUP(メルカリ売上集計表!I2,送料一覧!$A$2:$B$31,2,FALSE)</f>
        <v>210</v>
      </c>
      <c r="K2" s="1">
        <f>VLOOKUP(I2,送料一覧!$A$2:$C$16,3,FALSE)</f>
        <v>66</v>
      </c>
      <c r="L2" s="18">
        <f>F2-G2-J2-H2-K2</f>
        <v>464</v>
      </c>
      <c r="M2" s="20">
        <f>L2/F2*100</f>
        <v>10.086956521739131</v>
      </c>
      <c r="N2" s="3">
        <v>992</v>
      </c>
      <c r="O2" s="3">
        <v>0.5</v>
      </c>
      <c r="P2" s="1">
        <f>N2*O2</f>
        <v>496</v>
      </c>
      <c r="Q2" s="1">
        <f>L2-P2</f>
        <v>-32</v>
      </c>
      <c r="R2" s="1">
        <f t="shared" ref="R2:R42" si="0">Q2/F2*100</f>
        <v>-0.69565217391304346</v>
      </c>
    </row>
    <row r="3" spans="1:18" x14ac:dyDescent="0.4">
      <c r="A3" s="1">
        <f t="shared" ref="A3:A53" si="1">ROW()-1</f>
        <v>2</v>
      </c>
      <c r="B3" s="7"/>
      <c r="C3" s="6"/>
      <c r="D3" s="8" t="s">
        <v>13</v>
      </c>
      <c r="E3" s="9"/>
      <c r="F3" s="8">
        <v>879</v>
      </c>
      <c r="G3" s="8">
        <v>220</v>
      </c>
      <c r="H3" s="10">
        <f t="shared" ref="H3:H42" si="2">ROUNDDOWN(F3*0.1,0)</f>
        <v>87</v>
      </c>
      <c r="I3" s="3" t="s">
        <v>56</v>
      </c>
      <c r="J3" s="1">
        <f>VLOOKUP(メルカリ売上集計表!I3,送料一覧!$A$2:$B$31,2,FALSE)</f>
        <v>450</v>
      </c>
      <c r="K3" s="6">
        <f>VLOOKUP(I3,送料一覧!$A$2:$C$16,3,FALSE)</f>
        <v>70</v>
      </c>
      <c r="L3" s="6">
        <f t="shared" ref="L3:L42" si="3">F3-G3-J3-H3-K3</f>
        <v>52</v>
      </c>
      <c r="M3" s="21">
        <f t="shared" ref="M3:M42" si="4">L3/F3*100</f>
        <v>5.9158134243458473</v>
      </c>
      <c r="N3" s="3">
        <v>992</v>
      </c>
      <c r="O3" s="8">
        <v>0.5</v>
      </c>
      <c r="P3" s="6">
        <f t="shared" ref="P3:P42" si="5">N3*O3</f>
        <v>496</v>
      </c>
      <c r="Q3" s="6">
        <f>L3-P3</f>
        <v>-444</v>
      </c>
      <c r="R3" s="6">
        <f t="shared" si="0"/>
        <v>-50.511945392491462</v>
      </c>
    </row>
    <row r="4" spans="1:18" x14ac:dyDescent="0.4">
      <c r="A4" s="1">
        <f t="shared" si="1"/>
        <v>3</v>
      </c>
      <c r="B4" s="7"/>
      <c r="C4" s="6"/>
      <c r="D4" s="8" t="s">
        <v>13</v>
      </c>
      <c r="E4" s="9"/>
      <c r="F4" s="8">
        <v>1300</v>
      </c>
      <c r="G4" s="11">
        <v>110</v>
      </c>
      <c r="H4" s="10">
        <f t="shared" si="2"/>
        <v>130</v>
      </c>
      <c r="I4" s="3" t="s">
        <v>32</v>
      </c>
      <c r="J4" s="1">
        <f>VLOOKUP(メルカリ売上集計表!I4,送料一覧!$A$2:$B$31,2,FALSE)</f>
        <v>750</v>
      </c>
      <c r="K4" s="6">
        <f>VLOOKUP(I4,送料一覧!$A$2:$C$16,3,FALSE)</f>
        <v>0</v>
      </c>
      <c r="L4" s="6">
        <f t="shared" si="3"/>
        <v>310</v>
      </c>
      <c r="M4" s="21">
        <f t="shared" si="4"/>
        <v>23.846153846153847</v>
      </c>
      <c r="N4" s="3">
        <v>992</v>
      </c>
      <c r="O4" s="8">
        <v>0.5</v>
      </c>
      <c r="P4" s="6">
        <f t="shared" si="5"/>
        <v>496</v>
      </c>
      <c r="Q4" s="6">
        <f t="shared" ref="Q4:Q42" si="6">L4-P4</f>
        <v>-186</v>
      </c>
      <c r="R4" s="6">
        <f t="shared" si="0"/>
        <v>-14.307692307692307</v>
      </c>
    </row>
    <row r="5" spans="1:18" x14ac:dyDescent="0.4">
      <c r="A5" s="1">
        <f t="shared" si="1"/>
        <v>4</v>
      </c>
      <c r="B5" s="7"/>
      <c r="C5" s="6"/>
      <c r="D5" s="8" t="s">
        <v>13</v>
      </c>
      <c r="E5" s="9"/>
      <c r="F5" s="8">
        <v>2199</v>
      </c>
      <c r="G5" s="8">
        <v>1100</v>
      </c>
      <c r="H5" s="10">
        <f t="shared" si="2"/>
        <v>219</v>
      </c>
      <c r="I5" s="3" t="s">
        <v>33</v>
      </c>
      <c r="J5" s="1">
        <f>VLOOKUP(メルカリ売上集計表!I5,送料一覧!$A$2:$B$31,2,FALSE)</f>
        <v>850</v>
      </c>
      <c r="K5" s="6">
        <f>VLOOKUP(I5,送料一覧!$A$2:$C$16,3,FALSE)</f>
        <v>0</v>
      </c>
      <c r="L5" s="6">
        <f t="shared" si="3"/>
        <v>30</v>
      </c>
      <c r="M5" s="21">
        <f t="shared" si="4"/>
        <v>1.3642564802182811</v>
      </c>
      <c r="N5" s="3">
        <v>992</v>
      </c>
      <c r="O5" s="8">
        <v>0.5</v>
      </c>
      <c r="P5" s="6">
        <f t="shared" si="5"/>
        <v>496</v>
      </c>
      <c r="Q5" s="6">
        <f t="shared" si="6"/>
        <v>-466</v>
      </c>
      <c r="R5" s="6">
        <f t="shared" si="0"/>
        <v>-21.191450659390632</v>
      </c>
    </row>
    <row r="6" spans="1:18" x14ac:dyDescent="0.4">
      <c r="A6" s="1">
        <f t="shared" si="1"/>
        <v>5</v>
      </c>
      <c r="B6" s="7"/>
      <c r="C6" s="6"/>
      <c r="D6" s="8" t="s">
        <v>13</v>
      </c>
      <c r="E6" s="9"/>
      <c r="F6" s="8">
        <v>2639</v>
      </c>
      <c r="G6" s="8">
        <v>1320</v>
      </c>
      <c r="H6" s="10">
        <f t="shared" si="2"/>
        <v>263</v>
      </c>
      <c r="I6" s="3" t="s">
        <v>34</v>
      </c>
      <c r="J6" s="1">
        <f>VLOOKUP(メルカリ売上集計表!I6,送料一覧!$A$2:$B$31,2,FALSE)</f>
        <v>1050</v>
      </c>
      <c r="K6" s="6">
        <f>VLOOKUP(I6,送料一覧!$A$2:$C$16,3,FALSE)</f>
        <v>0</v>
      </c>
      <c r="L6" s="6">
        <f t="shared" si="3"/>
        <v>6</v>
      </c>
      <c r="M6" s="21">
        <f t="shared" si="4"/>
        <v>0.22735884804850323</v>
      </c>
      <c r="N6" s="3">
        <v>992</v>
      </c>
      <c r="O6" s="8">
        <v>2</v>
      </c>
      <c r="P6" s="6">
        <f t="shared" si="5"/>
        <v>1984</v>
      </c>
      <c r="Q6" s="6">
        <f>L6-P6</f>
        <v>-1978</v>
      </c>
      <c r="R6" s="6">
        <f t="shared" si="0"/>
        <v>-74.952633573323226</v>
      </c>
    </row>
    <row r="7" spans="1:18" x14ac:dyDescent="0.4">
      <c r="A7" s="1">
        <f t="shared" si="1"/>
        <v>6</v>
      </c>
      <c r="B7" s="7"/>
      <c r="C7" s="6"/>
      <c r="D7" s="8" t="s">
        <v>13</v>
      </c>
      <c r="E7" s="9"/>
      <c r="F7" s="8">
        <v>899</v>
      </c>
      <c r="G7" s="8">
        <v>220</v>
      </c>
      <c r="H7" s="10">
        <f t="shared" si="2"/>
        <v>89</v>
      </c>
      <c r="I7" s="3" t="s">
        <v>35</v>
      </c>
      <c r="J7" s="1">
        <f>VLOOKUP(メルカリ売上集計表!I7,送料一覧!$A$2:$B$31,2,FALSE)</f>
        <v>1200</v>
      </c>
      <c r="K7" s="6">
        <f>VLOOKUP(I7,送料一覧!$A$2:$C$16,3,FALSE)</f>
        <v>0</v>
      </c>
      <c r="L7" s="6">
        <f t="shared" si="3"/>
        <v>-610</v>
      </c>
      <c r="M7" s="21">
        <f>L7/F7*100</f>
        <v>-67.853170189099004</v>
      </c>
      <c r="N7" s="3">
        <v>992</v>
      </c>
      <c r="O7" s="8">
        <v>2</v>
      </c>
      <c r="P7" s="6">
        <f t="shared" si="5"/>
        <v>1984</v>
      </c>
      <c r="Q7" s="6">
        <f t="shared" si="6"/>
        <v>-2594</v>
      </c>
      <c r="R7" s="6">
        <f t="shared" si="0"/>
        <v>-288.54282536151283</v>
      </c>
    </row>
    <row r="8" spans="1:18" x14ac:dyDescent="0.4">
      <c r="A8" s="1">
        <f t="shared" si="1"/>
        <v>7</v>
      </c>
      <c r="B8" s="7"/>
      <c r="C8" s="6"/>
      <c r="D8" s="8" t="s">
        <v>11</v>
      </c>
      <c r="E8" s="9"/>
      <c r="F8" s="8">
        <v>1549</v>
      </c>
      <c r="G8" s="8">
        <v>880</v>
      </c>
      <c r="H8" s="10">
        <f t="shared" si="2"/>
        <v>154</v>
      </c>
      <c r="I8" s="3" t="s">
        <v>36</v>
      </c>
      <c r="J8" s="1">
        <f>VLOOKUP(メルカリ売上集計表!I8,送料一覧!$A$2:$B$31,2,FALSE)</f>
        <v>1450</v>
      </c>
      <c r="K8" s="6">
        <f>VLOOKUP(I8,送料一覧!$A$2:$C$16,3,FALSE)</f>
        <v>0</v>
      </c>
      <c r="L8" s="12">
        <f>F8-G8-J8-H8-K8</f>
        <v>-935</v>
      </c>
      <c r="M8" s="21">
        <f t="shared" si="4"/>
        <v>-60.361523563589415</v>
      </c>
      <c r="N8" s="3">
        <v>992</v>
      </c>
      <c r="O8" s="8">
        <v>2</v>
      </c>
      <c r="P8" s="6">
        <f t="shared" si="5"/>
        <v>1984</v>
      </c>
      <c r="Q8" s="6">
        <f t="shared" si="6"/>
        <v>-2919</v>
      </c>
      <c r="R8" s="6">
        <f t="shared" si="0"/>
        <v>-188.44415752098126</v>
      </c>
    </row>
    <row r="9" spans="1:18" x14ac:dyDescent="0.4">
      <c r="A9" s="1">
        <f t="shared" si="1"/>
        <v>8</v>
      </c>
      <c r="B9" s="7"/>
      <c r="C9" s="6"/>
      <c r="D9" s="8" t="s">
        <v>13</v>
      </c>
      <c r="E9" s="9"/>
      <c r="F9" s="8">
        <v>750</v>
      </c>
      <c r="G9" s="8">
        <v>330</v>
      </c>
      <c r="H9" s="10">
        <f t="shared" si="2"/>
        <v>75</v>
      </c>
      <c r="I9" s="3" t="s">
        <v>37</v>
      </c>
      <c r="J9" s="1">
        <f>VLOOKUP(メルカリ売上集計表!I9,送料一覧!$A$2:$B$31,2,FALSE)</f>
        <v>1700</v>
      </c>
      <c r="K9" s="6">
        <f>VLOOKUP(I9,送料一覧!$A$2:$C$16,3,FALSE)</f>
        <v>0</v>
      </c>
      <c r="L9" s="6">
        <f t="shared" si="3"/>
        <v>-1355</v>
      </c>
      <c r="M9" s="21">
        <f t="shared" si="4"/>
        <v>-180.66666666666666</v>
      </c>
      <c r="N9" s="3">
        <v>992</v>
      </c>
      <c r="O9" s="8">
        <v>2</v>
      </c>
      <c r="P9" s="6">
        <f t="shared" si="5"/>
        <v>1984</v>
      </c>
      <c r="Q9" s="6">
        <f t="shared" si="6"/>
        <v>-3339</v>
      </c>
      <c r="R9" s="6">
        <f t="shared" si="0"/>
        <v>-445.2</v>
      </c>
    </row>
    <row r="10" spans="1:18" x14ac:dyDescent="0.4">
      <c r="A10" s="1">
        <f t="shared" si="1"/>
        <v>9</v>
      </c>
      <c r="B10" s="7"/>
      <c r="C10" s="6"/>
      <c r="D10" s="8" t="s">
        <v>11</v>
      </c>
      <c r="E10" s="9"/>
      <c r="F10" s="8">
        <v>1399</v>
      </c>
      <c r="G10" s="8">
        <v>770</v>
      </c>
      <c r="H10" s="10">
        <f t="shared" si="2"/>
        <v>139</v>
      </c>
      <c r="I10" s="3" t="s">
        <v>39</v>
      </c>
      <c r="J10" s="1">
        <f>VLOOKUP(メルカリ売上集計表!I10,送料一覧!$A$2:$B$31,2,FALSE)</f>
        <v>230</v>
      </c>
      <c r="K10" s="6">
        <f>VLOOKUP(I10,送料一覧!$A$2:$C$31,3,FALSE)</f>
        <v>0</v>
      </c>
      <c r="L10" s="6">
        <f t="shared" si="3"/>
        <v>260</v>
      </c>
      <c r="M10" s="21">
        <f t="shared" si="4"/>
        <v>18.58470335954253</v>
      </c>
      <c r="N10" s="3">
        <v>992</v>
      </c>
      <c r="O10" s="8">
        <v>2</v>
      </c>
      <c r="P10" s="6">
        <f t="shared" si="5"/>
        <v>1984</v>
      </c>
      <c r="Q10" s="6">
        <f t="shared" si="6"/>
        <v>-1724</v>
      </c>
      <c r="R10" s="6">
        <f t="shared" si="0"/>
        <v>-123.23087919942817</v>
      </c>
    </row>
    <row r="11" spans="1:18" x14ac:dyDescent="0.4">
      <c r="A11" s="1">
        <f t="shared" si="1"/>
        <v>10</v>
      </c>
      <c r="B11" s="7"/>
      <c r="C11" s="6"/>
      <c r="D11" s="8" t="s">
        <v>11</v>
      </c>
      <c r="E11" s="9"/>
      <c r="F11" s="8">
        <v>1399</v>
      </c>
      <c r="G11" s="8">
        <v>550</v>
      </c>
      <c r="H11" s="10">
        <f t="shared" si="2"/>
        <v>139</v>
      </c>
      <c r="I11" s="3" t="s">
        <v>41</v>
      </c>
      <c r="J11" s="1">
        <f>VLOOKUP(メルカリ売上集計表!I11,送料一覧!$A$2:$B$31,2,FALSE)</f>
        <v>215</v>
      </c>
      <c r="K11" s="6">
        <f>VLOOKUP(I11,送料一覧!$A$2:$C$31,3,FALSE)</f>
        <v>65</v>
      </c>
      <c r="L11" s="6">
        <f t="shared" si="3"/>
        <v>430</v>
      </c>
      <c r="M11" s="21">
        <f t="shared" si="4"/>
        <v>30.73624017155111</v>
      </c>
      <c r="N11" s="3">
        <v>992</v>
      </c>
      <c r="O11" s="8">
        <v>2</v>
      </c>
      <c r="P11" s="6">
        <f t="shared" si="5"/>
        <v>1984</v>
      </c>
      <c r="Q11" s="6">
        <f t="shared" si="6"/>
        <v>-1554</v>
      </c>
      <c r="R11" s="6">
        <f t="shared" si="0"/>
        <v>-111.07934238741959</v>
      </c>
    </row>
    <row r="12" spans="1:18" x14ac:dyDescent="0.4">
      <c r="A12" s="1">
        <f t="shared" si="1"/>
        <v>11</v>
      </c>
      <c r="B12" s="7"/>
      <c r="C12" s="6"/>
      <c r="D12" s="8" t="s">
        <v>13</v>
      </c>
      <c r="E12" s="6"/>
      <c r="F12" s="8">
        <v>649</v>
      </c>
      <c r="G12" s="8">
        <v>220</v>
      </c>
      <c r="H12" s="10">
        <f t="shared" si="2"/>
        <v>64</v>
      </c>
      <c r="I12" s="3" t="s">
        <v>43</v>
      </c>
      <c r="J12" s="1">
        <f>VLOOKUP(メルカリ売上集計表!I12,送料一覧!$A$2:$B$31,2,FALSE)</f>
        <v>455</v>
      </c>
      <c r="K12" s="6">
        <f>VLOOKUP(I12,送料一覧!$A$2:$C$31,3,FALSE)</f>
        <v>65</v>
      </c>
      <c r="L12" s="6">
        <f t="shared" si="3"/>
        <v>-155</v>
      </c>
      <c r="M12" s="21">
        <f t="shared" si="4"/>
        <v>-23.882896764252695</v>
      </c>
      <c r="N12" s="3">
        <v>992</v>
      </c>
      <c r="O12" s="8">
        <v>2</v>
      </c>
      <c r="P12" s="6">
        <f t="shared" si="5"/>
        <v>1984</v>
      </c>
      <c r="Q12" s="6">
        <f t="shared" si="6"/>
        <v>-2139</v>
      </c>
      <c r="R12" s="6">
        <f t="shared" si="0"/>
        <v>-329.58397534668723</v>
      </c>
    </row>
    <row r="13" spans="1:18" x14ac:dyDescent="0.4">
      <c r="A13" s="1">
        <f t="shared" si="1"/>
        <v>12</v>
      </c>
      <c r="B13" s="7"/>
      <c r="C13" s="6"/>
      <c r="D13" s="8" t="s">
        <v>13</v>
      </c>
      <c r="E13" s="6"/>
      <c r="F13" s="8">
        <v>1249</v>
      </c>
      <c r="G13" s="8">
        <v>660</v>
      </c>
      <c r="H13" s="10">
        <f t="shared" si="2"/>
        <v>124</v>
      </c>
      <c r="I13" s="3" t="s">
        <v>57</v>
      </c>
      <c r="J13" s="1">
        <f>VLOOKUP(メルカリ売上集計表!I13,送料一覧!$A$2:$B$31,2,FALSE)</f>
        <v>770</v>
      </c>
      <c r="K13" s="6">
        <f>VLOOKUP(I13,送料一覧!$A$2:$C$31,3,FALSE)</f>
        <v>65</v>
      </c>
      <c r="L13" s="6">
        <f t="shared" si="3"/>
        <v>-370</v>
      </c>
      <c r="M13" s="21">
        <f t="shared" si="4"/>
        <v>-29.623698959167331</v>
      </c>
      <c r="N13" s="3">
        <v>992</v>
      </c>
      <c r="O13" s="8">
        <v>2</v>
      </c>
      <c r="P13" s="6">
        <f t="shared" si="5"/>
        <v>1984</v>
      </c>
      <c r="Q13" s="6">
        <f t="shared" si="6"/>
        <v>-2354</v>
      </c>
      <c r="R13" s="6">
        <f t="shared" si="0"/>
        <v>-188.47077662129703</v>
      </c>
    </row>
    <row r="14" spans="1:18" x14ac:dyDescent="0.4">
      <c r="A14" s="1">
        <f t="shared" si="1"/>
        <v>13</v>
      </c>
      <c r="B14" s="7"/>
      <c r="C14" s="6"/>
      <c r="D14" s="8" t="s">
        <v>11</v>
      </c>
      <c r="E14" s="6"/>
      <c r="F14" s="8">
        <v>949</v>
      </c>
      <c r="G14" s="8">
        <v>440</v>
      </c>
      <c r="H14" s="10">
        <f t="shared" si="2"/>
        <v>94</v>
      </c>
      <c r="I14" s="3" t="s">
        <v>59</v>
      </c>
      <c r="J14" s="1">
        <f>VLOOKUP(メルカリ売上集計表!I14,送料一覧!$A$2:$B$31,2,FALSE)</f>
        <v>870</v>
      </c>
      <c r="K14" s="6">
        <f>VLOOKUP(I14,送料一覧!$A$2:$C$31,3,FALSE)</f>
        <v>0</v>
      </c>
      <c r="L14" s="6">
        <f t="shared" si="3"/>
        <v>-455</v>
      </c>
      <c r="M14" s="21">
        <f t="shared" si="4"/>
        <v>-47.945205479452049</v>
      </c>
      <c r="N14" s="3">
        <v>992</v>
      </c>
      <c r="O14" s="8">
        <v>2</v>
      </c>
      <c r="P14" s="6">
        <f t="shared" si="5"/>
        <v>1984</v>
      </c>
      <c r="Q14" s="6">
        <f t="shared" si="6"/>
        <v>-2439</v>
      </c>
      <c r="R14" s="6">
        <f t="shared" si="0"/>
        <v>-257.00737618545838</v>
      </c>
    </row>
    <row r="15" spans="1:18" x14ac:dyDescent="0.4">
      <c r="A15" s="1">
        <f t="shared" si="1"/>
        <v>14</v>
      </c>
      <c r="B15" s="7"/>
      <c r="C15" s="6"/>
      <c r="D15" s="8" t="s">
        <v>13</v>
      </c>
      <c r="E15" s="6"/>
      <c r="F15" s="8">
        <v>969</v>
      </c>
      <c r="G15" s="8">
        <v>220</v>
      </c>
      <c r="H15" s="10">
        <f t="shared" si="2"/>
        <v>96</v>
      </c>
      <c r="I15" s="3" t="s">
        <v>61</v>
      </c>
      <c r="J15" s="1">
        <f>VLOOKUP(メルカリ売上集計表!I15,送料一覧!$A$2:$B$31,2,FALSE)</f>
        <v>1070</v>
      </c>
      <c r="K15" s="6">
        <f>VLOOKUP(I15,送料一覧!$A$2:$C$31,3,FALSE)</f>
        <v>0</v>
      </c>
      <c r="L15" s="6">
        <f t="shared" si="3"/>
        <v>-417</v>
      </c>
      <c r="M15" s="21">
        <f t="shared" si="4"/>
        <v>-43.034055727554176</v>
      </c>
      <c r="N15" s="3">
        <v>992</v>
      </c>
      <c r="O15" s="8">
        <v>2</v>
      </c>
      <c r="P15" s="6">
        <f t="shared" si="5"/>
        <v>1984</v>
      </c>
      <c r="Q15" s="6">
        <f t="shared" si="6"/>
        <v>-2401</v>
      </c>
      <c r="R15" s="6">
        <f t="shared" si="0"/>
        <v>-247.78121775025798</v>
      </c>
    </row>
    <row r="16" spans="1:18" x14ac:dyDescent="0.4">
      <c r="A16" s="1">
        <f t="shared" si="1"/>
        <v>15</v>
      </c>
      <c r="B16" s="7"/>
      <c r="C16" s="6"/>
      <c r="D16" s="8" t="s">
        <v>13</v>
      </c>
      <c r="E16" s="6"/>
      <c r="F16" s="8">
        <v>959</v>
      </c>
      <c r="G16" s="8">
        <v>220</v>
      </c>
      <c r="H16" s="10">
        <f t="shared" si="2"/>
        <v>95</v>
      </c>
      <c r="I16" s="3" t="s">
        <v>50</v>
      </c>
      <c r="J16" s="1">
        <f>VLOOKUP(メルカリ売上集計表!I16,送料一覧!$A$2:$B$31,2,FALSE)</f>
        <v>84</v>
      </c>
      <c r="K16" s="6">
        <f>VLOOKUP(I16,送料一覧!$A$2:$C$31,3,FALSE)</f>
        <v>0</v>
      </c>
      <c r="L16" s="6">
        <f t="shared" si="3"/>
        <v>560</v>
      </c>
      <c r="M16" s="21">
        <f t="shared" si="4"/>
        <v>58.394160583941598</v>
      </c>
      <c r="N16" s="3">
        <v>992</v>
      </c>
      <c r="O16" s="8">
        <v>2</v>
      </c>
      <c r="P16" s="6">
        <f t="shared" si="5"/>
        <v>1984</v>
      </c>
      <c r="Q16" s="6">
        <f t="shared" si="6"/>
        <v>-1424</v>
      </c>
      <c r="R16" s="6">
        <f t="shared" si="0"/>
        <v>-148.48800834202294</v>
      </c>
    </row>
    <row r="17" spans="1:18" x14ac:dyDescent="0.4">
      <c r="A17" s="1">
        <f t="shared" si="1"/>
        <v>16</v>
      </c>
      <c r="B17" s="7"/>
      <c r="C17" s="6"/>
      <c r="D17" s="8" t="s">
        <v>13</v>
      </c>
      <c r="E17" s="6"/>
      <c r="F17" s="8">
        <v>1499</v>
      </c>
      <c r="G17" s="8">
        <v>1670</v>
      </c>
      <c r="H17" s="10">
        <f t="shared" si="2"/>
        <v>149</v>
      </c>
      <c r="I17" s="3" t="s">
        <v>51</v>
      </c>
      <c r="J17" s="1">
        <f>VLOOKUP(メルカリ売上集計表!I17,送料一覧!$A$2:$B$31,2,FALSE)</f>
        <v>94</v>
      </c>
      <c r="K17" s="6">
        <f>VLOOKUP(I17,送料一覧!$A$2:$C$31,3,FALSE)</f>
        <v>0</v>
      </c>
      <c r="L17" s="6">
        <f t="shared" si="3"/>
        <v>-414</v>
      </c>
      <c r="M17" s="21">
        <f t="shared" si="4"/>
        <v>-27.618412274849902</v>
      </c>
      <c r="N17" s="3">
        <v>992</v>
      </c>
      <c r="O17" s="8">
        <v>2</v>
      </c>
      <c r="P17" s="6">
        <f t="shared" si="5"/>
        <v>1984</v>
      </c>
      <c r="Q17" s="6">
        <f t="shared" si="6"/>
        <v>-2398</v>
      </c>
      <c r="R17" s="6">
        <f t="shared" si="0"/>
        <v>-159.9733155436958</v>
      </c>
    </row>
    <row r="18" spans="1:18" x14ac:dyDescent="0.4">
      <c r="A18" s="1">
        <f t="shared" si="1"/>
        <v>17</v>
      </c>
      <c r="B18" s="7"/>
      <c r="C18" s="6"/>
      <c r="D18" s="8" t="s">
        <v>13</v>
      </c>
      <c r="E18" s="6"/>
      <c r="F18" s="8">
        <v>899</v>
      </c>
      <c r="G18" s="8">
        <v>110</v>
      </c>
      <c r="H18" s="10">
        <f t="shared" si="2"/>
        <v>89</v>
      </c>
      <c r="I18" s="3" t="s">
        <v>52</v>
      </c>
      <c r="J18" s="1">
        <f>VLOOKUP(メルカリ売上集計表!I18,送料一覧!$A$2:$B$31,2,FALSE)</f>
        <v>120</v>
      </c>
      <c r="K18" s="6">
        <f>VLOOKUP(I18,送料一覧!$A$2:$C$31,3,FALSE)</f>
        <v>0</v>
      </c>
      <c r="L18" s="6">
        <f t="shared" si="3"/>
        <v>580</v>
      </c>
      <c r="M18" s="21">
        <f t="shared" si="4"/>
        <v>64.516129032258064</v>
      </c>
      <c r="N18" s="3">
        <v>992</v>
      </c>
      <c r="O18" s="8">
        <v>2</v>
      </c>
      <c r="P18" s="6">
        <f t="shared" si="5"/>
        <v>1984</v>
      </c>
      <c r="Q18" s="6">
        <f t="shared" si="6"/>
        <v>-1404</v>
      </c>
      <c r="R18" s="6">
        <f t="shared" si="0"/>
        <v>-156.17352614015573</v>
      </c>
    </row>
    <row r="19" spans="1:18" x14ac:dyDescent="0.4">
      <c r="A19" s="1">
        <f t="shared" si="1"/>
        <v>18</v>
      </c>
      <c r="B19" s="7"/>
      <c r="C19" s="6"/>
      <c r="D19" s="8" t="s">
        <v>13</v>
      </c>
      <c r="E19" s="6"/>
      <c r="F19" s="8">
        <v>2299</v>
      </c>
      <c r="G19" s="8">
        <v>1100</v>
      </c>
      <c r="H19" s="10">
        <f t="shared" si="2"/>
        <v>229</v>
      </c>
      <c r="I19" s="3" t="s">
        <v>45</v>
      </c>
      <c r="J19" s="1">
        <f>VLOOKUP(メルカリ売上集計表!I19,送料一覧!$A$2:$B$31,2,FALSE)</f>
        <v>140</v>
      </c>
      <c r="K19" s="6">
        <f>VLOOKUP(I19,送料一覧!$A$2:$C$31,3,FALSE)</f>
        <v>0</v>
      </c>
      <c r="L19" s="6">
        <f t="shared" si="3"/>
        <v>830</v>
      </c>
      <c r="M19" s="21">
        <f t="shared" si="4"/>
        <v>36.102653327533716</v>
      </c>
      <c r="N19" s="3">
        <v>992</v>
      </c>
      <c r="O19" s="8">
        <v>2</v>
      </c>
      <c r="P19" s="6">
        <f t="shared" si="5"/>
        <v>1984</v>
      </c>
      <c r="Q19" s="6">
        <f t="shared" si="6"/>
        <v>-1154</v>
      </c>
      <c r="R19" s="6">
        <f t="shared" si="0"/>
        <v>-50.195737277076994</v>
      </c>
    </row>
    <row r="20" spans="1:18" x14ac:dyDescent="0.4">
      <c r="A20" s="1">
        <f t="shared" si="1"/>
        <v>19</v>
      </c>
      <c r="B20" s="7"/>
      <c r="C20" s="6"/>
      <c r="D20" s="8" t="s">
        <v>11</v>
      </c>
      <c r="E20" s="6"/>
      <c r="F20" s="8">
        <v>2299</v>
      </c>
      <c r="G20" s="8">
        <v>1110</v>
      </c>
      <c r="H20" s="10">
        <f t="shared" si="2"/>
        <v>229</v>
      </c>
      <c r="I20" s="3" t="s">
        <v>46</v>
      </c>
      <c r="J20" s="1">
        <f>VLOOKUP(メルカリ売上集計表!I20,送料一覧!$A$2:$B$31,2,FALSE)</f>
        <v>210</v>
      </c>
      <c r="K20" s="6">
        <f>VLOOKUP(I20,送料一覧!$A$2:$C$31,3,FALSE)</f>
        <v>0</v>
      </c>
      <c r="L20" s="6">
        <f t="shared" si="3"/>
        <v>750</v>
      </c>
      <c r="M20" s="21">
        <f t="shared" si="4"/>
        <v>32.622879512831666</v>
      </c>
      <c r="N20" s="3">
        <v>992</v>
      </c>
      <c r="O20" s="8">
        <v>2</v>
      </c>
      <c r="P20" s="6">
        <f t="shared" si="5"/>
        <v>1984</v>
      </c>
      <c r="Q20" s="6">
        <f t="shared" si="6"/>
        <v>-1234</v>
      </c>
      <c r="R20" s="6">
        <f t="shared" si="0"/>
        <v>-53.675511091779036</v>
      </c>
    </row>
    <row r="21" spans="1:18" x14ac:dyDescent="0.4">
      <c r="A21" s="1">
        <f t="shared" si="1"/>
        <v>20</v>
      </c>
      <c r="B21" s="7"/>
      <c r="C21" s="6"/>
      <c r="D21" s="8" t="s">
        <v>11</v>
      </c>
      <c r="E21" s="6"/>
      <c r="F21" s="8">
        <v>699</v>
      </c>
      <c r="G21" s="8">
        <v>220</v>
      </c>
      <c r="H21" s="10">
        <f t="shared" si="2"/>
        <v>69</v>
      </c>
      <c r="I21" s="3" t="s">
        <v>47</v>
      </c>
      <c r="J21" s="1">
        <f>VLOOKUP(メルカリ売上集計表!I21,送料一覧!$A$2:$B$31,2,FALSE)</f>
        <v>250</v>
      </c>
      <c r="K21" s="6">
        <f>VLOOKUP(I21,送料一覧!$A$2:$C$31,3,FALSE)</f>
        <v>0</v>
      </c>
      <c r="L21" s="6">
        <f t="shared" si="3"/>
        <v>160</v>
      </c>
      <c r="M21" s="21">
        <f t="shared" si="4"/>
        <v>22.889842632331902</v>
      </c>
      <c r="N21" s="3">
        <v>992</v>
      </c>
      <c r="O21" s="8">
        <v>2</v>
      </c>
      <c r="P21" s="6">
        <f t="shared" si="5"/>
        <v>1984</v>
      </c>
      <c r="Q21" s="6">
        <f t="shared" si="6"/>
        <v>-1824</v>
      </c>
      <c r="R21" s="6">
        <f t="shared" si="0"/>
        <v>-260.94420600858371</v>
      </c>
    </row>
    <row r="22" spans="1:18" x14ac:dyDescent="0.4">
      <c r="A22" s="1">
        <f t="shared" si="1"/>
        <v>21</v>
      </c>
      <c r="B22" s="7"/>
      <c r="C22" s="6"/>
      <c r="D22" s="8" t="s">
        <v>11</v>
      </c>
      <c r="E22" s="6"/>
      <c r="F22" s="8">
        <v>699</v>
      </c>
      <c r="G22" s="8">
        <v>220</v>
      </c>
      <c r="H22" s="10">
        <f t="shared" si="2"/>
        <v>69</v>
      </c>
      <c r="I22" s="3" t="s">
        <v>48</v>
      </c>
      <c r="J22" s="1">
        <f>VLOOKUP(メルカリ売上集計表!I22,送料一覧!$A$2:$B$31,2,FALSE)</f>
        <v>390</v>
      </c>
      <c r="K22" s="6">
        <f>VLOOKUP(I22,送料一覧!$A$2:$C$31,3,FALSE)</f>
        <v>0</v>
      </c>
      <c r="L22" s="6">
        <f t="shared" si="3"/>
        <v>20</v>
      </c>
      <c r="M22" s="21">
        <f t="shared" si="4"/>
        <v>2.8612303290414878</v>
      </c>
      <c r="N22" s="3">
        <v>992</v>
      </c>
      <c r="O22" s="8">
        <v>2</v>
      </c>
      <c r="P22" s="6">
        <f t="shared" si="5"/>
        <v>1984</v>
      </c>
      <c r="Q22" s="6">
        <f t="shared" si="6"/>
        <v>-1964</v>
      </c>
      <c r="R22" s="6">
        <f t="shared" si="0"/>
        <v>-280.97281831187411</v>
      </c>
    </row>
    <row r="23" spans="1:18" x14ac:dyDescent="0.4">
      <c r="A23" s="1">
        <f t="shared" si="1"/>
        <v>22</v>
      </c>
      <c r="B23" s="7"/>
      <c r="C23" s="6"/>
      <c r="D23" s="8" t="s">
        <v>11</v>
      </c>
      <c r="E23" s="6"/>
      <c r="F23" s="8">
        <v>699</v>
      </c>
      <c r="G23" s="8">
        <v>220</v>
      </c>
      <c r="H23" s="10">
        <f t="shared" si="2"/>
        <v>69</v>
      </c>
      <c r="I23" s="3" t="s">
        <v>23</v>
      </c>
      <c r="J23" s="1">
        <f>VLOOKUP(メルカリ売上集計表!I23,送料一覧!$A$2:$B$31,2,FALSE)</f>
        <v>710</v>
      </c>
      <c r="K23" s="6">
        <f>VLOOKUP(I23,送料一覧!$A$2:$C$31,3,FALSE)</f>
        <v>0</v>
      </c>
      <c r="L23" s="6">
        <f t="shared" si="3"/>
        <v>-300</v>
      </c>
      <c r="M23" s="21">
        <f t="shared" si="4"/>
        <v>-42.918454935622321</v>
      </c>
      <c r="N23" s="3">
        <v>992</v>
      </c>
      <c r="O23" s="8">
        <v>2</v>
      </c>
      <c r="P23" s="6">
        <f t="shared" si="5"/>
        <v>1984</v>
      </c>
      <c r="Q23" s="6">
        <f t="shared" si="6"/>
        <v>-2284</v>
      </c>
      <c r="R23" s="6">
        <f t="shared" si="0"/>
        <v>-326.75250357653789</v>
      </c>
    </row>
    <row r="24" spans="1:18" x14ac:dyDescent="0.4">
      <c r="A24" s="1">
        <f t="shared" si="1"/>
        <v>23</v>
      </c>
      <c r="B24" s="7"/>
      <c r="C24" s="6"/>
      <c r="D24" s="8" t="s">
        <v>11</v>
      </c>
      <c r="E24" s="6"/>
      <c r="F24" s="8">
        <v>699</v>
      </c>
      <c r="G24" s="8">
        <v>220</v>
      </c>
      <c r="H24" s="10">
        <f t="shared" si="2"/>
        <v>69</v>
      </c>
      <c r="I24" s="3" t="s">
        <v>24</v>
      </c>
      <c r="J24" s="1">
        <f>VLOOKUP(メルカリ売上集計表!I24,送料一覧!$A$2:$B$31,2,FALSE)</f>
        <v>1040</v>
      </c>
      <c r="K24" s="6">
        <f>VLOOKUP(I24,送料一覧!$A$2:$C$31,3,FALSE)</f>
        <v>0</v>
      </c>
      <c r="L24" s="6">
        <f t="shared" si="3"/>
        <v>-630</v>
      </c>
      <c r="M24" s="21">
        <f t="shared" si="4"/>
        <v>-90.128755364806864</v>
      </c>
      <c r="N24" s="3">
        <v>992</v>
      </c>
      <c r="O24" s="8">
        <v>2</v>
      </c>
      <c r="P24" s="6">
        <f t="shared" si="5"/>
        <v>1984</v>
      </c>
      <c r="Q24" s="6">
        <f t="shared" si="6"/>
        <v>-2614</v>
      </c>
      <c r="R24" s="6">
        <f t="shared" si="0"/>
        <v>-373.96280400572249</v>
      </c>
    </row>
    <row r="25" spans="1:18" x14ac:dyDescent="0.4">
      <c r="A25" s="1">
        <f t="shared" si="1"/>
        <v>24</v>
      </c>
      <c r="B25" s="7"/>
      <c r="C25" s="6"/>
      <c r="D25" s="8" t="s">
        <v>11</v>
      </c>
      <c r="E25" s="6"/>
      <c r="F25" s="8">
        <v>699</v>
      </c>
      <c r="G25" s="8">
        <v>220</v>
      </c>
      <c r="H25" s="10">
        <f t="shared" si="2"/>
        <v>69</v>
      </c>
      <c r="I25" s="3" t="s">
        <v>25</v>
      </c>
      <c r="J25" s="1">
        <f>VLOOKUP(メルカリ売上集計表!I25,送料一覧!$A$2:$B$31,2,FALSE)</f>
        <v>1350</v>
      </c>
      <c r="K25" s="6">
        <f>VLOOKUP(I25,送料一覧!$A$2:$C$31,3,FALSE)</f>
        <v>0</v>
      </c>
      <c r="L25" s="6">
        <f t="shared" si="3"/>
        <v>-940</v>
      </c>
      <c r="M25" s="21">
        <f t="shared" si="4"/>
        <v>-134.47782546494992</v>
      </c>
      <c r="N25" s="3">
        <v>992</v>
      </c>
      <c r="O25" s="8">
        <v>2</v>
      </c>
      <c r="P25" s="6">
        <f t="shared" si="5"/>
        <v>1984</v>
      </c>
      <c r="Q25" s="6">
        <f t="shared" si="6"/>
        <v>-2924</v>
      </c>
      <c r="R25" s="6">
        <f t="shared" si="0"/>
        <v>-418.31187410586557</v>
      </c>
    </row>
    <row r="26" spans="1:18" x14ac:dyDescent="0.4">
      <c r="A26" s="1">
        <f t="shared" si="1"/>
        <v>25</v>
      </c>
      <c r="B26" s="7"/>
      <c r="C26" s="6"/>
      <c r="D26" s="8" t="s">
        <v>11</v>
      </c>
      <c r="E26" s="6"/>
      <c r="F26" s="8">
        <v>529</v>
      </c>
      <c r="G26" s="8">
        <v>952</v>
      </c>
      <c r="H26" s="10">
        <f t="shared" si="2"/>
        <v>52</v>
      </c>
      <c r="I26" s="3" t="s">
        <v>25</v>
      </c>
      <c r="J26" s="1">
        <f>VLOOKUP(メルカリ売上集計表!I26,送料一覧!$A$2:$B$31,2,FALSE)</f>
        <v>1350</v>
      </c>
      <c r="K26" s="6">
        <f>VLOOKUP(I26,送料一覧!$A$2:$C$31,3,FALSE)</f>
        <v>0</v>
      </c>
      <c r="L26" s="6">
        <f t="shared" si="3"/>
        <v>-1825</v>
      </c>
      <c r="M26" s="21">
        <f t="shared" si="4"/>
        <v>-344.99054820415876</v>
      </c>
      <c r="N26" s="3">
        <v>992</v>
      </c>
      <c r="O26" s="8">
        <v>2</v>
      </c>
      <c r="P26" s="6">
        <f t="shared" si="5"/>
        <v>1984</v>
      </c>
      <c r="Q26" s="6">
        <f t="shared" si="6"/>
        <v>-3809</v>
      </c>
      <c r="R26" s="6">
        <f t="shared" si="0"/>
        <v>-720.03780718336486</v>
      </c>
    </row>
    <row r="27" spans="1:18" x14ac:dyDescent="0.4">
      <c r="A27" s="1">
        <f t="shared" si="1"/>
        <v>26</v>
      </c>
      <c r="B27" s="7"/>
      <c r="C27" s="6"/>
      <c r="D27" s="8" t="s">
        <v>11</v>
      </c>
      <c r="E27" s="6"/>
      <c r="F27" s="8">
        <v>849</v>
      </c>
      <c r="G27" s="8">
        <v>220</v>
      </c>
      <c r="H27" s="10">
        <f t="shared" si="2"/>
        <v>84</v>
      </c>
      <c r="I27" s="3" t="s">
        <v>54</v>
      </c>
      <c r="J27" s="1">
        <f>VLOOKUP(メルカリ売上集計表!I27,送料一覧!$A$2:$B$31,2,FALSE)</f>
        <v>210</v>
      </c>
      <c r="K27" s="6">
        <f>VLOOKUP(I27,送料一覧!$A$2:$C$31,3,FALSE)</f>
        <v>66</v>
      </c>
      <c r="L27" s="6">
        <f t="shared" si="3"/>
        <v>269</v>
      </c>
      <c r="M27" s="21">
        <f t="shared" si="4"/>
        <v>31.684334511189633</v>
      </c>
      <c r="N27" s="3">
        <v>992</v>
      </c>
      <c r="O27" s="8">
        <v>2</v>
      </c>
      <c r="P27" s="6">
        <f t="shared" si="5"/>
        <v>1984</v>
      </c>
      <c r="Q27" s="6">
        <f t="shared" si="6"/>
        <v>-1715</v>
      </c>
      <c r="R27" s="6">
        <f t="shared" si="0"/>
        <v>-202.00235571260308</v>
      </c>
    </row>
    <row r="28" spans="1:18" x14ac:dyDescent="0.4">
      <c r="A28" s="1">
        <f t="shared" si="1"/>
        <v>27</v>
      </c>
      <c r="B28" s="7"/>
      <c r="C28" s="6"/>
      <c r="D28" s="8" t="s">
        <v>11</v>
      </c>
      <c r="E28" s="6"/>
      <c r="F28" s="8">
        <v>699</v>
      </c>
      <c r="G28" s="8">
        <v>500</v>
      </c>
      <c r="H28" s="10">
        <f t="shared" si="2"/>
        <v>69</v>
      </c>
      <c r="I28" s="3" t="s">
        <v>56</v>
      </c>
      <c r="J28" s="1">
        <f>VLOOKUP(メルカリ売上集計表!I28,送料一覧!$A$2:$B$31,2,FALSE)</f>
        <v>450</v>
      </c>
      <c r="K28" s="6">
        <f>VLOOKUP(I28,送料一覧!$A$2:$C$31,3,FALSE)</f>
        <v>70</v>
      </c>
      <c r="L28" s="6">
        <f t="shared" si="3"/>
        <v>-390</v>
      </c>
      <c r="M28" s="21">
        <f t="shared" si="4"/>
        <v>-55.793991416309005</v>
      </c>
      <c r="N28" s="3">
        <v>992</v>
      </c>
      <c r="O28" s="8">
        <v>2</v>
      </c>
      <c r="P28" s="6">
        <f t="shared" si="5"/>
        <v>1984</v>
      </c>
      <c r="Q28" s="6">
        <f t="shared" si="6"/>
        <v>-2374</v>
      </c>
      <c r="R28" s="6">
        <f t="shared" si="0"/>
        <v>-339.62804005722461</v>
      </c>
    </row>
    <row r="29" spans="1:18" x14ac:dyDescent="0.4">
      <c r="A29" s="1">
        <f t="shared" si="1"/>
        <v>28</v>
      </c>
      <c r="B29" s="7"/>
      <c r="C29" s="6"/>
      <c r="D29" s="8" t="s">
        <v>11</v>
      </c>
      <c r="E29" s="6"/>
      <c r="F29" s="8">
        <v>999</v>
      </c>
      <c r="G29" s="8">
        <v>200</v>
      </c>
      <c r="H29" s="10">
        <f t="shared" si="2"/>
        <v>99</v>
      </c>
      <c r="I29" s="3" t="s">
        <v>32</v>
      </c>
      <c r="J29" s="1">
        <f>VLOOKUP(メルカリ売上集計表!I29,送料一覧!$A$2:$B$31,2,FALSE)</f>
        <v>750</v>
      </c>
      <c r="K29" s="6">
        <f>VLOOKUP(I29,送料一覧!$A$2:$C$31,3,FALSE)</f>
        <v>0</v>
      </c>
      <c r="L29" s="6">
        <f t="shared" si="3"/>
        <v>-50</v>
      </c>
      <c r="M29" s="21">
        <f t="shared" si="4"/>
        <v>-5.005005005005005</v>
      </c>
      <c r="N29" s="3">
        <v>992</v>
      </c>
      <c r="O29" s="8">
        <v>2</v>
      </c>
      <c r="P29" s="6">
        <f t="shared" si="5"/>
        <v>1984</v>
      </c>
      <c r="Q29" s="6">
        <f t="shared" si="6"/>
        <v>-2034</v>
      </c>
      <c r="R29" s="6">
        <f t="shared" si="0"/>
        <v>-203.6036036036036</v>
      </c>
    </row>
    <row r="30" spans="1:18" x14ac:dyDescent="0.4">
      <c r="A30" s="1">
        <f t="shared" si="1"/>
        <v>29</v>
      </c>
      <c r="B30" s="7"/>
      <c r="C30" s="6"/>
      <c r="D30" s="8" t="s">
        <v>11</v>
      </c>
      <c r="E30" s="6"/>
      <c r="F30" s="8">
        <v>899</v>
      </c>
      <c r="G30" s="8">
        <v>220</v>
      </c>
      <c r="H30" s="10">
        <f t="shared" si="2"/>
        <v>89</v>
      </c>
      <c r="I30" s="3" t="s">
        <v>33</v>
      </c>
      <c r="J30" s="1">
        <f>VLOOKUP(メルカリ売上集計表!I30,送料一覧!$A$2:$B$31,2,FALSE)</f>
        <v>850</v>
      </c>
      <c r="K30" s="6">
        <f>VLOOKUP(I30,送料一覧!$A$2:$C$31,3,FALSE)</f>
        <v>0</v>
      </c>
      <c r="L30" s="12">
        <f>F30-G30-J30-H30-K30</f>
        <v>-260</v>
      </c>
      <c r="M30" s="21">
        <f t="shared" si="4"/>
        <v>-28.9210233592881</v>
      </c>
      <c r="N30" s="3">
        <v>992</v>
      </c>
      <c r="O30" s="8">
        <v>2</v>
      </c>
      <c r="P30" s="6">
        <f t="shared" si="5"/>
        <v>1984</v>
      </c>
      <c r="Q30" s="6">
        <f t="shared" si="6"/>
        <v>-2244</v>
      </c>
      <c r="R30" s="6">
        <f t="shared" si="0"/>
        <v>-249.61067853170192</v>
      </c>
    </row>
    <row r="31" spans="1:18" x14ac:dyDescent="0.4">
      <c r="A31" s="1">
        <f t="shared" si="1"/>
        <v>30</v>
      </c>
      <c r="B31" s="7"/>
      <c r="C31" s="6"/>
      <c r="D31" s="8" t="s">
        <v>11</v>
      </c>
      <c r="E31" s="6"/>
      <c r="F31" s="8">
        <v>1899</v>
      </c>
      <c r="G31" s="8">
        <v>600</v>
      </c>
      <c r="H31" s="10">
        <f t="shared" si="2"/>
        <v>189</v>
      </c>
      <c r="I31" s="3" t="s">
        <v>34</v>
      </c>
      <c r="J31" s="1">
        <f>VLOOKUP(メルカリ売上集計表!I31,送料一覧!$A$2:$B$31,2,FALSE)</f>
        <v>1050</v>
      </c>
      <c r="K31" s="6">
        <f>VLOOKUP(I31,送料一覧!$A$2:$C$31,3,FALSE)</f>
        <v>0</v>
      </c>
      <c r="L31" s="12">
        <f>F31-G31-J31-H31-K31</f>
        <v>60</v>
      </c>
      <c r="M31" s="21">
        <f t="shared" si="4"/>
        <v>3.1595576619273298</v>
      </c>
      <c r="N31" s="3">
        <v>992</v>
      </c>
      <c r="O31" s="8">
        <v>2</v>
      </c>
      <c r="P31" s="6">
        <f t="shared" si="5"/>
        <v>1984</v>
      </c>
      <c r="Q31" s="6">
        <f t="shared" si="6"/>
        <v>-1924</v>
      </c>
      <c r="R31" s="6">
        <f t="shared" si="0"/>
        <v>-101.3164823591364</v>
      </c>
    </row>
    <row r="32" spans="1:18" x14ac:dyDescent="0.4">
      <c r="A32" s="1">
        <f t="shared" si="1"/>
        <v>31</v>
      </c>
      <c r="B32" s="7"/>
      <c r="C32" s="6"/>
      <c r="D32" s="8" t="s">
        <v>11</v>
      </c>
      <c r="E32" s="6"/>
      <c r="F32" s="8">
        <v>849</v>
      </c>
      <c r="G32" s="8">
        <v>330</v>
      </c>
      <c r="H32" s="10">
        <f t="shared" si="2"/>
        <v>84</v>
      </c>
      <c r="I32" s="3" t="s">
        <v>35</v>
      </c>
      <c r="J32" s="1">
        <f>VLOOKUP(メルカリ売上集計表!I32,送料一覧!$A$2:$B$31,2,FALSE)</f>
        <v>1200</v>
      </c>
      <c r="K32" s="6">
        <f>VLOOKUP(I32,送料一覧!$A$2:$C$31,3,FALSE)</f>
        <v>0</v>
      </c>
      <c r="L32" s="6">
        <f t="shared" si="3"/>
        <v>-765</v>
      </c>
      <c r="M32" s="21">
        <f t="shared" si="4"/>
        <v>-90.10600706713781</v>
      </c>
      <c r="N32" s="3">
        <v>992</v>
      </c>
      <c r="O32" s="8">
        <v>2</v>
      </c>
      <c r="P32" s="6">
        <f t="shared" si="5"/>
        <v>1984</v>
      </c>
      <c r="Q32" s="6">
        <f t="shared" si="6"/>
        <v>-2749</v>
      </c>
      <c r="R32" s="6">
        <f t="shared" si="0"/>
        <v>-323.79269729093051</v>
      </c>
    </row>
    <row r="33" spans="1:18" x14ac:dyDescent="0.4">
      <c r="A33" s="1">
        <f t="shared" si="1"/>
        <v>32</v>
      </c>
      <c r="B33" s="7"/>
      <c r="C33" s="6"/>
      <c r="D33" s="8" t="s">
        <v>11</v>
      </c>
      <c r="E33" s="6"/>
      <c r="F33" s="8">
        <v>849</v>
      </c>
      <c r="G33" s="8">
        <v>330</v>
      </c>
      <c r="H33" s="10">
        <f t="shared" si="2"/>
        <v>84</v>
      </c>
      <c r="I33" s="3" t="s">
        <v>36</v>
      </c>
      <c r="J33" s="1">
        <f>VLOOKUP(メルカリ売上集計表!I33,送料一覧!$A$2:$B$31,2,FALSE)</f>
        <v>1450</v>
      </c>
      <c r="K33" s="6">
        <f>VLOOKUP(I33,送料一覧!$A$2:$C$31,3,FALSE)</f>
        <v>0</v>
      </c>
      <c r="L33" s="6">
        <f t="shared" si="3"/>
        <v>-1015</v>
      </c>
      <c r="M33" s="21">
        <f t="shared" si="4"/>
        <v>-119.55241460541815</v>
      </c>
      <c r="N33" s="3">
        <v>992</v>
      </c>
      <c r="O33" s="8">
        <v>2</v>
      </c>
      <c r="P33" s="6">
        <f t="shared" si="5"/>
        <v>1984</v>
      </c>
      <c r="Q33" s="6">
        <f t="shared" si="6"/>
        <v>-2999</v>
      </c>
      <c r="R33" s="6">
        <f t="shared" si="0"/>
        <v>-353.23910482921082</v>
      </c>
    </row>
    <row r="34" spans="1:18" x14ac:dyDescent="0.4">
      <c r="A34" s="1">
        <f t="shared" si="1"/>
        <v>33</v>
      </c>
      <c r="B34" s="7"/>
      <c r="C34" s="6"/>
      <c r="D34" s="8" t="s">
        <v>11</v>
      </c>
      <c r="E34" s="6"/>
      <c r="F34" s="8">
        <v>899</v>
      </c>
      <c r="G34" s="8">
        <v>220</v>
      </c>
      <c r="H34" s="10">
        <f t="shared" si="2"/>
        <v>89</v>
      </c>
      <c r="I34" s="3" t="s">
        <v>37</v>
      </c>
      <c r="J34" s="1">
        <f>VLOOKUP(メルカリ売上集計表!I34,送料一覧!$A$2:$B$31,2,FALSE)</f>
        <v>1700</v>
      </c>
      <c r="K34" s="6">
        <f>VLOOKUP(I34,送料一覧!$A$2:$C$31,3,FALSE)</f>
        <v>0</v>
      </c>
      <c r="L34" s="6">
        <f t="shared" si="3"/>
        <v>-1110</v>
      </c>
      <c r="M34" s="21">
        <f t="shared" si="4"/>
        <v>-123.47052280311456</v>
      </c>
      <c r="N34" s="3">
        <v>992</v>
      </c>
      <c r="O34" s="8">
        <v>2</v>
      </c>
      <c r="P34" s="6">
        <f t="shared" si="5"/>
        <v>1984</v>
      </c>
      <c r="Q34" s="6">
        <f t="shared" si="6"/>
        <v>-3094</v>
      </c>
      <c r="R34" s="6">
        <f t="shared" si="0"/>
        <v>-344.16017797552837</v>
      </c>
    </row>
    <row r="35" spans="1:18" x14ac:dyDescent="0.4">
      <c r="A35" s="1">
        <f t="shared" si="1"/>
        <v>34</v>
      </c>
      <c r="B35" s="7"/>
      <c r="C35" s="6"/>
      <c r="D35" s="8" t="s">
        <v>11</v>
      </c>
      <c r="E35" s="6"/>
      <c r="F35" s="8">
        <v>1379</v>
      </c>
      <c r="G35" s="8">
        <v>330</v>
      </c>
      <c r="H35" s="10">
        <f t="shared" si="2"/>
        <v>137</v>
      </c>
      <c r="I35" s="3" t="s">
        <v>39</v>
      </c>
      <c r="J35" s="1">
        <f>VLOOKUP(メルカリ売上集計表!I35,送料一覧!$A$2:$B$31,2,FALSE)</f>
        <v>230</v>
      </c>
      <c r="K35" s="6">
        <f>VLOOKUP(I35,送料一覧!$A$2:$C$31,3,FALSE)</f>
        <v>0</v>
      </c>
      <c r="L35" s="6">
        <f t="shared" si="3"/>
        <v>682</v>
      </c>
      <c r="M35" s="21">
        <f t="shared" si="4"/>
        <v>49.456127628716459</v>
      </c>
      <c r="N35" s="3">
        <v>992</v>
      </c>
      <c r="O35" s="8">
        <v>2</v>
      </c>
      <c r="P35" s="6">
        <f t="shared" si="5"/>
        <v>1984</v>
      </c>
      <c r="Q35" s="6">
        <f t="shared" si="6"/>
        <v>-1302</v>
      </c>
      <c r="R35" s="6">
        <f t="shared" si="0"/>
        <v>-94.416243654822338</v>
      </c>
    </row>
    <row r="36" spans="1:18" x14ac:dyDescent="0.4">
      <c r="A36" s="1">
        <f t="shared" si="1"/>
        <v>35</v>
      </c>
      <c r="B36" s="7"/>
      <c r="C36" s="6"/>
      <c r="D36" s="8" t="s">
        <v>11</v>
      </c>
      <c r="E36" s="6"/>
      <c r="F36" s="8">
        <v>599</v>
      </c>
      <c r="G36" s="8">
        <v>299</v>
      </c>
      <c r="H36" s="10">
        <f t="shared" si="2"/>
        <v>59</v>
      </c>
      <c r="I36" s="3" t="s">
        <v>41</v>
      </c>
      <c r="J36" s="1">
        <f>VLOOKUP(メルカリ売上集計表!I36,送料一覧!$A$2:$B$31,2,FALSE)</f>
        <v>215</v>
      </c>
      <c r="K36" s="6">
        <f>VLOOKUP(I36,送料一覧!$A$2:$C$31,3,FALSE)</f>
        <v>65</v>
      </c>
      <c r="L36" s="6">
        <f t="shared" si="3"/>
        <v>-39</v>
      </c>
      <c r="M36" s="21">
        <f t="shared" si="4"/>
        <v>-6.5108514190317202</v>
      </c>
      <c r="N36" s="3">
        <v>992</v>
      </c>
      <c r="O36" s="8">
        <v>2</v>
      </c>
      <c r="P36" s="6">
        <f t="shared" si="5"/>
        <v>1984</v>
      </c>
      <c r="Q36" s="6">
        <f t="shared" si="6"/>
        <v>-2023</v>
      </c>
      <c r="R36" s="6">
        <f t="shared" si="0"/>
        <v>-337.7295492487479</v>
      </c>
    </row>
    <row r="37" spans="1:18" x14ac:dyDescent="0.4">
      <c r="A37" s="1">
        <f t="shared" si="1"/>
        <v>36</v>
      </c>
      <c r="B37" s="7"/>
      <c r="C37" s="6"/>
      <c r="D37" s="8" t="s">
        <v>11</v>
      </c>
      <c r="E37" s="6"/>
      <c r="F37" s="8">
        <v>749</v>
      </c>
      <c r="G37" s="8">
        <v>110</v>
      </c>
      <c r="H37" s="10">
        <f t="shared" si="2"/>
        <v>74</v>
      </c>
      <c r="I37" s="3" t="s">
        <v>43</v>
      </c>
      <c r="J37" s="1">
        <f>VLOOKUP(メルカリ売上集計表!I37,送料一覧!$A$2:$B$31,2,FALSE)</f>
        <v>455</v>
      </c>
      <c r="K37" s="6">
        <f>VLOOKUP(I37,送料一覧!$A$2:$C$31,3,FALSE)</f>
        <v>65</v>
      </c>
      <c r="L37" s="6">
        <f t="shared" si="3"/>
        <v>45</v>
      </c>
      <c r="M37" s="21">
        <f t="shared" si="4"/>
        <v>6.0080106809078773</v>
      </c>
      <c r="N37" s="3">
        <v>992</v>
      </c>
      <c r="O37" s="8">
        <v>2</v>
      </c>
      <c r="P37" s="6">
        <f t="shared" si="5"/>
        <v>1984</v>
      </c>
      <c r="Q37" s="6">
        <f t="shared" si="6"/>
        <v>-1939</v>
      </c>
      <c r="R37" s="6">
        <f t="shared" si="0"/>
        <v>-258.87850467289718</v>
      </c>
    </row>
    <row r="38" spans="1:18" x14ac:dyDescent="0.4">
      <c r="A38" s="1">
        <f t="shared" si="1"/>
        <v>37</v>
      </c>
      <c r="B38" s="7"/>
      <c r="C38" s="6"/>
      <c r="D38" s="8" t="s">
        <v>11</v>
      </c>
      <c r="E38" s="6"/>
      <c r="F38" s="8">
        <v>749</v>
      </c>
      <c r="G38" s="8">
        <v>220</v>
      </c>
      <c r="H38" s="10">
        <f t="shared" si="2"/>
        <v>74</v>
      </c>
      <c r="I38" s="3" t="s">
        <v>57</v>
      </c>
      <c r="J38" s="1">
        <f>VLOOKUP(メルカリ売上集計表!I38,送料一覧!$A$2:$B$31,2,FALSE)</f>
        <v>770</v>
      </c>
      <c r="K38" s="6">
        <f>VLOOKUP(I38,送料一覧!$A$2:$C$31,3,FALSE)</f>
        <v>65</v>
      </c>
      <c r="L38" s="6">
        <f t="shared" si="3"/>
        <v>-380</v>
      </c>
      <c r="M38" s="21">
        <f t="shared" si="4"/>
        <v>-50.734312416555404</v>
      </c>
      <c r="N38" s="3">
        <v>992</v>
      </c>
      <c r="O38" s="8">
        <v>2</v>
      </c>
      <c r="P38" s="6">
        <f t="shared" si="5"/>
        <v>1984</v>
      </c>
      <c r="Q38" s="6">
        <f t="shared" si="6"/>
        <v>-2364</v>
      </c>
      <c r="R38" s="6">
        <f t="shared" si="0"/>
        <v>-315.62082777036051</v>
      </c>
    </row>
    <row r="39" spans="1:18" x14ac:dyDescent="0.4">
      <c r="A39" s="1">
        <f t="shared" si="1"/>
        <v>38</v>
      </c>
      <c r="B39" s="7"/>
      <c r="C39" s="6"/>
      <c r="D39" s="8" t="s">
        <v>11</v>
      </c>
      <c r="E39" s="6"/>
      <c r="F39" s="8">
        <v>799</v>
      </c>
      <c r="G39" s="8">
        <v>110</v>
      </c>
      <c r="H39" s="10">
        <f t="shared" si="2"/>
        <v>79</v>
      </c>
      <c r="I39" s="3" t="s">
        <v>59</v>
      </c>
      <c r="J39" s="1">
        <f>VLOOKUP(メルカリ売上集計表!I39,送料一覧!$A$2:$B$31,2,FALSE)</f>
        <v>870</v>
      </c>
      <c r="K39" s="6">
        <f>VLOOKUP(I39,送料一覧!$A$2:$C$31,3,FALSE)</f>
        <v>0</v>
      </c>
      <c r="L39" s="6">
        <f t="shared" si="3"/>
        <v>-260</v>
      </c>
      <c r="M39" s="21">
        <f t="shared" si="4"/>
        <v>-32.540675844806003</v>
      </c>
      <c r="N39" s="3">
        <v>992</v>
      </c>
      <c r="O39" s="8">
        <v>2</v>
      </c>
      <c r="P39" s="6">
        <f t="shared" si="5"/>
        <v>1984</v>
      </c>
      <c r="Q39" s="6">
        <f t="shared" si="6"/>
        <v>-2244</v>
      </c>
      <c r="R39" s="6">
        <f t="shared" si="0"/>
        <v>-280.85106382978722</v>
      </c>
    </row>
    <row r="40" spans="1:18" x14ac:dyDescent="0.4">
      <c r="A40" s="1">
        <f t="shared" si="1"/>
        <v>39</v>
      </c>
      <c r="B40" s="7"/>
      <c r="C40" s="6"/>
      <c r="D40" s="8" t="s">
        <v>11</v>
      </c>
      <c r="E40" s="6"/>
      <c r="F40" s="8">
        <v>5599</v>
      </c>
      <c r="G40" s="8">
        <v>3000</v>
      </c>
      <c r="H40" s="10">
        <f t="shared" si="2"/>
        <v>559</v>
      </c>
      <c r="I40" s="3" t="s">
        <v>61</v>
      </c>
      <c r="J40" s="1">
        <f>VLOOKUP(メルカリ売上集計表!I40,送料一覧!$A$2:$B$31,2,FALSE)</f>
        <v>1070</v>
      </c>
      <c r="K40" s="6">
        <f>VLOOKUP(I40,送料一覧!$A$2:$C$31,3,FALSE)</f>
        <v>0</v>
      </c>
      <c r="L40" s="6">
        <f t="shared" si="3"/>
        <v>970</v>
      </c>
      <c r="M40" s="21">
        <f t="shared" si="4"/>
        <v>17.324522236113594</v>
      </c>
      <c r="N40" s="3">
        <v>992</v>
      </c>
      <c r="O40" s="8">
        <v>2</v>
      </c>
      <c r="P40" s="6">
        <f t="shared" si="5"/>
        <v>1984</v>
      </c>
      <c r="Q40" s="6">
        <f t="shared" si="6"/>
        <v>-1014</v>
      </c>
      <c r="R40" s="6">
        <f t="shared" si="0"/>
        <v>-18.110376853009466</v>
      </c>
    </row>
    <row r="41" spans="1:18" x14ac:dyDescent="0.4">
      <c r="A41" s="1">
        <f t="shared" si="1"/>
        <v>40</v>
      </c>
      <c r="B41" s="7"/>
      <c r="C41" s="6"/>
      <c r="D41" s="8" t="s">
        <v>11</v>
      </c>
      <c r="E41" s="6"/>
      <c r="F41" s="8">
        <v>639</v>
      </c>
      <c r="G41" s="8">
        <v>110</v>
      </c>
      <c r="H41" s="10">
        <f t="shared" si="2"/>
        <v>63</v>
      </c>
      <c r="I41" s="3" t="s">
        <v>50</v>
      </c>
      <c r="J41" s="1">
        <f>VLOOKUP(メルカリ売上集計表!I41,送料一覧!$A$2:$B$31,2,FALSE)</f>
        <v>84</v>
      </c>
      <c r="K41" s="6">
        <f>VLOOKUP(I41,送料一覧!$A$2:$C$31,3,FALSE)</f>
        <v>0</v>
      </c>
      <c r="L41" s="6">
        <f t="shared" si="3"/>
        <v>382</v>
      </c>
      <c r="M41" s="21">
        <f t="shared" si="4"/>
        <v>59.780907668231606</v>
      </c>
      <c r="N41" s="3">
        <v>992</v>
      </c>
      <c r="O41" s="8">
        <v>2</v>
      </c>
      <c r="P41" s="6">
        <f t="shared" si="5"/>
        <v>1984</v>
      </c>
      <c r="Q41" s="6">
        <f t="shared" si="6"/>
        <v>-1602</v>
      </c>
      <c r="R41" s="6">
        <f t="shared" si="0"/>
        <v>-250.7042253521127</v>
      </c>
    </row>
    <row r="42" spans="1:18" x14ac:dyDescent="0.4">
      <c r="A42" s="1">
        <f t="shared" si="1"/>
        <v>41</v>
      </c>
      <c r="B42" s="7"/>
      <c r="C42" s="6"/>
      <c r="D42" s="8" t="s">
        <v>11</v>
      </c>
      <c r="E42" s="6"/>
      <c r="F42" s="8">
        <v>1999</v>
      </c>
      <c r="G42" s="8">
        <v>1800</v>
      </c>
      <c r="H42" s="10">
        <f t="shared" si="2"/>
        <v>199</v>
      </c>
      <c r="I42" s="3" t="s">
        <v>51</v>
      </c>
      <c r="J42" s="1">
        <f>VLOOKUP(メルカリ売上集計表!I42,送料一覧!$A$2:$B$31,2,FALSE)</f>
        <v>94</v>
      </c>
      <c r="K42" s="6">
        <f>VLOOKUP(I42,送料一覧!$A$2:$C$31,3,FALSE)</f>
        <v>0</v>
      </c>
      <c r="L42" s="6">
        <f t="shared" si="3"/>
        <v>-94</v>
      </c>
      <c r="M42" s="21">
        <f t="shared" si="4"/>
        <v>-4.7023511755877943</v>
      </c>
      <c r="N42" s="3">
        <v>992</v>
      </c>
      <c r="O42" s="8">
        <v>2</v>
      </c>
      <c r="P42" s="6">
        <f t="shared" si="5"/>
        <v>1984</v>
      </c>
      <c r="Q42" s="6">
        <f t="shared" si="6"/>
        <v>-2078</v>
      </c>
      <c r="R42" s="6">
        <f t="shared" si="0"/>
        <v>-103.95197598799399</v>
      </c>
    </row>
    <row r="43" spans="1:18" x14ac:dyDescent="0.4">
      <c r="A43" s="1">
        <f t="shared" si="1"/>
        <v>42</v>
      </c>
      <c r="B43" s="6"/>
      <c r="C43" s="6"/>
      <c r="D43" s="8"/>
      <c r="E43" s="6"/>
      <c r="F43" s="8"/>
      <c r="G43" s="8"/>
      <c r="H43" s="10"/>
      <c r="I43" s="3" t="s">
        <v>54</v>
      </c>
      <c r="J43" s="6"/>
      <c r="K43" s="6"/>
      <c r="L43" s="6"/>
      <c r="M43" s="6"/>
      <c r="N43" s="8"/>
      <c r="O43" s="8"/>
      <c r="P43" s="6"/>
      <c r="Q43" s="6"/>
      <c r="R43" s="6"/>
    </row>
    <row r="44" spans="1:18" x14ac:dyDescent="0.4">
      <c r="A44" s="1">
        <f t="shared" si="1"/>
        <v>43</v>
      </c>
      <c r="B44" s="6"/>
      <c r="C44" s="6"/>
      <c r="D44" s="8"/>
      <c r="E44" s="6"/>
      <c r="F44" s="8"/>
      <c r="G44" s="8"/>
      <c r="H44" s="10"/>
      <c r="I44" s="3" t="s">
        <v>54</v>
      </c>
      <c r="J44" s="6"/>
      <c r="K44" s="6"/>
      <c r="L44" s="6"/>
      <c r="M44" s="6"/>
      <c r="N44" s="8"/>
      <c r="O44" s="8"/>
      <c r="P44" s="6"/>
      <c r="Q44" s="6"/>
      <c r="R44" s="6"/>
    </row>
    <row r="45" spans="1:18" x14ac:dyDescent="0.4">
      <c r="A45" s="1">
        <f t="shared" si="1"/>
        <v>44</v>
      </c>
      <c r="B45" s="6"/>
      <c r="C45" s="6"/>
      <c r="D45" s="8"/>
      <c r="E45" s="6"/>
      <c r="F45" s="8"/>
      <c r="G45" s="8"/>
      <c r="H45" s="10"/>
      <c r="I45" s="3" t="s">
        <v>54</v>
      </c>
      <c r="J45" s="6"/>
      <c r="K45" s="6"/>
      <c r="L45" s="6"/>
      <c r="M45" s="6"/>
      <c r="N45" s="8"/>
      <c r="O45" s="8"/>
      <c r="P45" s="6"/>
      <c r="Q45" s="6"/>
      <c r="R45" s="6"/>
    </row>
    <row r="46" spans="1:18" x14ac:dyDescent="0.4">
      <c r="A46" s="1">
        <f t="shared" si="1"/>
        <v>45</v>
      </c>
      <c r="B46" s="6"/>
      <c r="C46" s="6"/>
      <c r="D46" s="8"/>
      <c r="E46" s="6"/>
      <c r="F46" s="8"/>
      <c r="G46" s="8"/>
      <c r="H46" s="10"/>
      <c r="I46" s="3" t="s">
        <v>54</v>
      </c>
      <c r="J46" s="6"/>
      <c r="K46" s="6"/>
      <c r="L46" s="6"/>
      <c r="M46" s="6"/>
      <c r="N46" s="8"/>
      <c r="O46" s="8"/>
      <c r="P46" s="6"/>
      <c r="Q46" s="6"/>
      <c r="R46" s="6"/>
    </row>
    <row r="47" spans="1:18" x14ac:dyDescent="0.4">
      <c r="A47" s="1">
        <f t="shared" si="1"/>
        <v>46</v>
      </c>
      <c r="B47" s="6"/>
      <c r="C47" s="6"/>
      <c r="D47" s="8"/>
      <c r="E47" s="6"/>
      <c r="F47" s="8"/>
      <c r="G47" s="8"/>
      <c r="H47" s="10"/>
      <c r="I47" s="3" t="s">
        <v>54</v>
      </c>
      <c r="J47" s="6"/>
      <c r="K47" s="6"/>
      <c r="L47" s="6"/>
      <c r="M47" s="6"/>
      <c r="N47" s="8"/>
      <c r="O47" s="8"/>
      <c r="P47" s="6"/>
      <c r="Q47" s="6"/>
      <c r="R47" s="6"/>
    </row>
    <row r="48" spans="1:18" x14ac:dyDescent="0.4">
      <c r="A48" s="1">
        <f t="shared" si="1"/>
        <v>47</v>
      </c>
      <c r="B48" s="6"/>
      <c r="C48" s="6"/>
      <c r="D48" s="8"/>
      <c r="E48" s="6"/>
      <c r="F48" s="8"/>
      <c r="G48" s="8"/>
      <c r="H48" s="10"/>
      <c r="I48" s="3" t="s">
        <v>54</v>
      </c>
      <c r="J48" s="6"/>
      <c r="K48" s="6"/>
      <c r="L48" s="6"/>
      <c r="M48" s="6"/>
      <c r="N48" s="8"/>
      <c r="O48" s="8"/>
      <c r="P48" s="6"/>
      <c r="Q48" s="6"/>
      <c r="R48" s="6"/>
    </row>
    <row r="49" spans="1:18" x14ac:dyDescent="0.4">
      <c r="A49" s="1">
        <f t="shared" si="1"/>
        <v>48</v>
      </c>
      <c r="B49" s="6"/>
      <c r="C49" s="6"/>
      <c r="D49" s="8"/>
      <c r="E49" s="6"/>
      <c r="F49" s="8"/>
      <c r="G49" s="8"/>
      <c r="H49" s="10"/>
      <c r="I49" s="3" t="s">
        <v>54</v>
      </c>
      <c r="J49" s="6"/>
      <c r="K49" s="6"/>
      <c r="L49" s="6"/>
      <c r="M49" s="6"/>
      <c r="N49" s="8"/>
      <c r="O49" s="8"/>
      <c r="P49" s="6"/>
      <c r="Q49" s="6"/>
      <c r="R49" s="6"/>
    </row>
    <row r="50" spans="1:18" x14ac:dyDescent="0.4">
      <c r="A50" s="1">
        <f t="shared" si="1"/>
        <v>49</v>
      </c>
      <c r="B50" s="6"/>
      <c r="C50" s="6"/>
      <c r="D50" s="8"/>
      <c r="E50" s="6"/>
      <c r="F50" s="8"/>
      <c r="G50" s="8"/>
      <c r="H50" s="10"/>
      <c r="I50" s="3" t="s">
        <v>54</v>
      </c>
      <c r="J50" s="6"/>
      <c r="K50" s="6"/>
      <c r="L50" s="6"/>
      <c r="M50" s="6"/>
      <c r="N50" s="8"/>
      <c r="O50" s="8"/>
      <c r="P50" s="6"/>
      <c r="Q50" s="6"/>
      <c r="R50" s="6"/>
    </row>
    <row r="51" spans="1:18" x14ac:dyDescent="0.4">
      <c r="A51" s="1">
        <f t="shared" si="1"/>
        <v>50</v>
      </c>
      <c r="B51" s="6"/>
      <c r="C51" s="6"/>
      <c r="D51" s="8"/>
      <c r="E51" s="6"/>
      <c r="F51" s="8"/>
      <c r="G51" s="8"/>
      <c r="H51" s="10"/>
      <c r="I51" s="3" t="s">
        <v>54</v>
      </c>
      <c r="J51" s="6"/>
      <c r="K51" s="6"/>
      <c r="L51" s="6"/>
      <c r="M51" s="6"/>
      <c r="N51" s="8"/>
      <c r="O51" s="8"/>
      <c r="P51" s="6"/>
      <c r="Q51" s="6"/>
      <c r="R51" s="6"/>
    </row>
    <row r="52" spans="1:18" x14ac:dyDescent="0.4">
      <c r="A52" s="1">
        <f t="shared" si="1"/>
        <v>51</v>
      </c>
      <c r="B52" s="6"/>
      <c r="C52" s="6"/>
      <c r="D52" s="8"/>
      <c r="E52" s="6"/>
      <c r="F52" s="8"/>
      <c r="G52" s="8"/>
      <c r="H52" s="10"/>
      <c r="I52" s="3" t="s">
        <v>54</v>
      </c>
      <c r="J52" s="6"/>
      <c r="K52" s="6"/>
      <c r="L52" s="6"/>
      <c r="M52" s="6"/>
      <c r="N52" s="8"/>
      <c r="O52" s="8"/>
      <c r="P52" s="6"/>
      <c r="Q52" s="6"/>
      <c r="R52" s="6"/>
    </row>
    <row r="53" spans="1:18" x14ac:dyDescent="0.4">
      <c r="A53" s="1">
        <f t="shared" si="1"/>
        <v>52</v>
      </c>
      <c r="B53" s="6"/>
      <c r="C53" s="6"/>
      <c r="D53" s="8"/>
      <c r="E53" s="6"/>
      <c r="F53" s="8"/>
      <c r="G53" s="8"/>
      <c r="H53" s="10"/>
      <c r="I53" s="3" t="s">
        <v>54</v>
      </c>
      <c r="J53" s="6"/>
      <c r="K53" s="6"/>
      <c r="L53" s="6"/>
      <c r="M53" s="6"/>
      <c r="N53" s="8"/>
      <c r="O53" s="8"/>
      <c r="P53" s="6"/>
      <c r="Q53" s="6"/>
      <c r="R53" s="6"/>
    </row>
  </sheetData>
  <phoneticPr fontId="1"/>
  <conditionalFormatting sqref="M2:M53">
    <cfRule type="dataBar" priority="9">
      <dataBar>
        <cfvo type="num" val="-100"/>
        <cfvo type="num" val="100"/>
        <color rgb="FF638EC6"/>
      </dataBar>
      <extLst>
        <ext xmlns:x14="http://schemas.microsoft.com/office/spreadsheetml/2009/9/main" uri="{B025F937-C7B1-47D3-B67F-A62EFF666E3E}">
          <x14:id>{83164749-1FF3-4EDD-915B-53446FC61806}</x14:id>
        </ext>
      </extLst>
    </cfRule>
  </conditionalFormatting>
  <conditionalFormatting sqref="R2:R53">
    <cfRule type="dataBar" priority="8">
      <dataBar>
        <cfvo type="num" val="-100"/>
        <cfvo type="num" val="100"/>
        <color rgb="FF638EC6"/>
      </dataBar>
      <extLst>
        <ext xmlns:x14="http://schemas.microsoft.com/office/spreadsheetml/2009/9/main" uri="{B025F937-C7B1-47D3-B67F-A62EFF666E3E}">
          <x14:id>{EAEDB9FF-6EFA-42AC-B39B-797224E30A6A}</x14:id>
        </ext>
      </extLst>
    </cfRule>
  </conditionalFormatting>
  <conditionalFormatting sqref="M2">
    <cfRule type="expression" dxfId="7" priority="5">
      <formula>$M$2&gt;30</formula>
    </cfRule>
  </conditionalFormatting>
  <conditionalFormatting sqref="L2:L53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{F8EF1FBE-683E-4CDD-B913-1F2D8174E574}</x14:id>
        </ext>
      </extLst>
    </cfRule>
  </conditionalFormatting>
  <conditionalFormatting sqref="Q3 Q5 Q7 Q10 Q17 Q24 Q31 Q38 Q45 Q52 Q12 Q19 Q26 Q33 Q40 Q47 Q14 Q21 Q28 Q35 Q42 Q49">
    <cfRule type="expression" dxfId="6" priority="3">
      <formula>T3="SOLD"</formula>
    </cfRule>
  </conditionalFormatting>
  <conditionalFormatting sqref="B2:C2 D3 H3:K53 H2:J2">
    <cfRule type="expression" dxfId="5" priority="12">
      <formula>F2="SOLD"</formula>
    </cfRule>
  </conditionalFormatting>
  <conditionalFormatting sqref="D2:D53">
    <cfRule type="containsText" dxfId="4" priority="2" operator="containsText" text="SOLD">
      <formula>NOT(ISERROR(SEARCH("SOLD",D2)))</formula>
    </cfRule>
  </conditionalFormatting>
  <dataValidations count="1">
    <dataValidation type="list" allowBlank="1" showInputMessage="1" showErrorMessage="1" sqref="D2:D53" xr:uid="{F4A501D0-F9D1-4479-8E75-1D15CC6BA6EF}">
      <formula1>"SELL,SOLD"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3164749-1FF3-4EDD-915B-53446FC61806}">
            <x14:dataBar minLength="0" maxLength="100" gradient="0">
              <x14:cfvo type="num">
                <xm:f>-100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M2:M53</xm:sqref>
        </x14:conditionalFormatting>
        <x14:conditionalFormatting xmlns:xm="http://schemas.microsoft.com/office/excel/2006/main">
          <x14:cfRule type="dataBar" id="{EAEDB9FF-6EFA-42AC-B39B-797224E30A6A}">
            <x14:dataBar minLength="0" maxLength="100" gradient="0">
              <x14:cfvo type="num">
                <xm:f>-100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R2:R53</xm:sqref>
        </x14:conditionalFormatting>
        <x14:conditionalFormatting xmlns:xm="http://schemas.microsoft.com/office/excel/2006/main">
          <x14:cfRule type="dataBar" id="{F8EF1FBE-683E-4CDD-B913-1F2D8174E57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L2:L53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23D789-1BDB-43F1-B5FC-F8FF35BF3BB2}">
          <x14:formula1>
            <xm:f>送料一覧!$A$2:$A$31</xm:f>
          </x14:formula1>
          <xm:sqref>I2:I53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A1ACA-2FAA-443A-A6EA-36C07D36322E}">
  <dimension ref="A1:C31"/>
  <sheetViews>
    <sheetView zoomScale="85" zoomScaleNormal="85" workbookViewId="0">
      <selection activeCell="A16" sqref="A16"/>
    </sheetView>
  </sheetViews>
  <sheetFormatPr defaultRowHeight="18.75" x14ac:dyDescent="0.4"/>
  <cols>
    <col min="1" max="1" width="32.625" bestFit="1" customWidth="1"/>
    <col min="2" max="2" width="12.375" bestFit="1" customWidth="1"/>
  </cols>
  <sheetData>
    <row r="1" spans="1:3" x14ac:dyDescent="0.4">
      <c r="A1" s="19" t="s">
        <v>6</v>
      </c>
      <c r="B1" s="19" t="s">
        <v>31</v>
      </c>
      <c r="C1" s="19" t="s">
        <v>12</v>
      </c>
    </row>
    <row r="2" spans="1:3" x14ac:dyDescent="0.4">
      <c r="A2" s="19" t="s">
        <v>55</v>
      </c>
      <c r="B2" s="19">
        <v>210</v>
      </c>
      <c r="C2" s="19">
        <v>66</v>
      </c>
    </row>
    <row r="3" spans="1:3" x14ac:dyDescent="0.4">
      <c r="A3" s="19" t="s">
        <v>56</v>
      </c>
      <c r="B3" s="19">
        <v>450</v>
      </c>
      <c r="C3" s="19">
        <v>70</v>
      </c>
    </row>
    <row r="4" spans="1:3" x14ac:dyDescent="0.4">
      <c r="A4" s="19" t="s">
        <v>32</v>
      </c>
      <c r="B4" s="19">
        <v>750</v>
      </c>
      <c r="C4" s="19">
        <v>0</v>
      </c>
    </row>
    <row r="5" spans="1:3" ht="18.75" customHeight="1" x14ac:dyDescent="0.4">
      <c r="A5" s="19" t="s">
        <v>33</v>
      </c>
      <c r="B5" s="19">
        <v>850</v>
      </c>
      <c r="C5" s="19">
        <v>0</v>
      </c>
    </row>
    <row r="6" spans="1:3" ht="18.75" customHeight="1" x14ac:dyDescent="0.4">
      <c r="A6" s="19" t="s">
        <v>34</v>
      </c>
      <c r="B6" s="19">
        <v>1050</v>
      </c>
      <c r="C6" s="19">
        <v>0</v>
      </c>
    </row>
    <row r="7" spans="1:3" ht="18.75" customHeight="1" x14ac:dyDescent="0.4">
      <c r="A7" s="19" t="s">
        <v>35</v>
      </c>
      <c r="B7" s="19">
        <v>1200</v>
      </c>
      <c r="C7" s="19">
        <v>0</v>
      </c>
    </row>
    <row r="8" spans="1:3" ht="18.75" customHeight="1" x14ac:dyDescent="0.4">
      <c r="A8" s="19" t="s">
        <v>36</v>
      </c>
      <c r="B8" s="19">
        <v>1450</v>
      </c>
      <c r="C8" s="19">
        <v>0</v>
      </c>
    </row>
    <row r="9" spans="1:3" x14ac:dyDescent="0.4">
      <c r="A9" s="19" t="s">
        <v>37</v>
      </c>
      <c r="B9" s="19">
        <v>1700</v>
      </c>
      <c r="C9" s="19">
        <v>0</v>
      </c>
    </row>
    <row r="10" spans="1:3" x14ac:dyDescent="0.4">
      <c r="A10" s="19" t="s">
        <v>40</v>
      </c>
      <c r="B10" s="19">
        <v>230</v>
      </c>
      <c r="C10" s="19">
        <v>0</v>
      </c>
    </row>
    <row r="11" spans="1:3" x14ac:dyDescent="0.4">
      <c r="A11" s="19" t="s">
        <v>42</v>
      </c>
      <c r="B11" s="19">
        <v>215</v>
      </c>
      <c r="C11" s="19">
        <v>65</v>
      </c>
    </row>
    <row r="12" spans="1:3" x14ac:dyDescent="0.4">
      <c r="A12" s="19" t="s">
        <v>44</v>
      </c>
      <c r="B12" s="19">
        <v>455</v>
      </c>
      <c r="C12" s="19">
        <v>65</v>
      </c>
    </row>
    <row r="13" spans="1:3" x14ac:dyDescent="0.4">
      <c r="A13" s="19" t="s">
        <v>58</v>
      </c>
      <c r="B13" s="19">
        <v>770</v>
      </c>
      <c r="C13" s="19">
        <v>65</v>
      </c>
    </row>
    <row r="14" spans="1:3" x14ac:dyDescent="0.4">
      <c r="A14" s="19" t="s">
        <v>60</v>
      </c>
      <c r="B14" s="19">
        <v>870</v>
      </c>
      <c r="C14" s="19">
        <v>0</v>
      </c>
    </row>
    <row r="15" spans="1:3" x14ac:dyDescent="0.4">
      <c r="A15" s="19" t="s">
        <v>62</v>
      </c>
      <c r="B15" s="19">
        <v>1070</v>
      </c>
      <c r="C15" s="19">
        <v>0</v>
      </c>
    </row>
    <row r="16" spans="1:3" x14ac:dyDescent="0.4">
      <c r="A16" s="19" t="s">
        <v>50</v>
      </c>
      <c r="B16" s="19">
        <v>84</v>
      </c>
      <c r="C16" s="19">
        <v>0</v>
      </c>
    </row>
    <row r="17" spans="1:3" x14ac:dyDescent="0.4">
      <c r="A17" s="19" t="s">
        <v>51</v>
      </c>
      <c r="B17" s="19">
        <v>94</v>
      </c>
      <c r="C17" s="19">
        <v>0</v>
      </c>
    </row>
    <row r="18" spans="1:3" x14ac:dyDescent="0.4">
      <c r="A18" s="19" t="s">
        <v>52</v>
      </c>
      <c r="B18" s="19">
        <v>120</v>
      </c>
      <c r="C18" s="19">
        <v>0</v>
      </c>
    </row>
    <row r="19" spans="1:3" x14ac:dyDescent="0.4">
      <c r="A19" s="19" t="s">
        <v>45</v>
      </c>
      <c r="B19" s="19">
        <v>140</v>
      </c>
      <c r="C19" s="19">
        <v>0</v>
      </c>
    </row>
    <row r="20" spans="1:3" x14ac:dyDescent="0.4">
      <c r="A20" s="19" t="s">
        <v>46</v>
      </c>
      <c r="B20" s="19">
        <v>210</v>
      </c>
      <c r="C20" s="19">
        <v>0</v>
      </c>
    </row>
    <row r="21" spans="1:3" x14ac:dyDescent="0.4">
      <c r="A21" s="19" t="s">
        <v>47</v>
      </c>
      <c r="B21" s="19">
        <v>250</v>
      </c>
      <c r="C21" s="19">
        <v>0</v>
      </c>
    </row>
    <row r="22" spans="1:3" x14ac:dyDescent="0.4">
      <c r="A22" s="19" t="s">
        <v>48</v>
      </c>
      <c r="B22" s="19">
        <v>390</v>
      </c>
      <c r="C22" s="19">
        <v>0</v>
      </c>
    </row>
    <row r="23" spans="1:3" x14ac:dyDescent="0.4">
      <c r="A23" s="19" t="s">
        <v>49</v>
      </c>
      <c r="B23" s="19">
        <v>580</v>
      </c>
      <c r="C23" s="19">
        <v>0</v>
      </c>
    </row>
    <row r="24" spans="1:3" x14ac:dyDescent="0.4">
      <c r="A24" s="19" t="s">
        <v>53</v>
      </c>
      <c r="B24" s="19">
        <v>200</v>
      </c>
      <c r="C24" s="19">
        <v>0</v>
      </c>
    </row>
    <row r="25" spans="1:3" x14ac:dyDescent="0.4">
      <c r="A25" s="19" t="s">
        <v>19</v>
      </c>
      <c r="B25" s="19">
        <v>220</v>
      </c>
      <c r="C25" s="19">
        <v>0</v>
      </c>
    </row>
    <row r="26" spans="1:3" x14ac:dyDescent="0.4">
      <c r="A26" s="19" t="s">
        <v>20</v>
      </c>
      <c r="B26" s="19">
        <v>300</v>
      </c>
      <c r="C26" s="19">
        <v>0</v>
      </c>
    </row>
    <row r="27" spans="1:3" x14ac:dyDescent="0.4">
      <c r="A27" s="19" t="s">
        <v>21</v>
      </c>
      <c r="B27" s="19">
        <v>350</v>
      </c>
      <c r="C27" s="19">
        <v>0</v>
      </c>
    </row>
    <row r="28" spans="1:3" x14ac:dyDescent="0.4">
      <c r="A28" s="19" t="s">
        <v>22</v>
      </c>
      <c r="B28" s="19">
        <v>510</v>
      </c>
      <c r="C28" s="19">
        <v>0</v>
      </c>
    </row>
    <row r="29" spans="1:3" x14ac:dyDescent="0.4">
      <c r="A29" s="19" t="s">
        <v>23</v>
      </c>
      <c r="B29" s="19">
        <v>710</v>
      </c>
      <c r="C29" s="19">
        <v>0</v>
      </c>
    </row>
    <row r="30" spans="1:3" x14ac:dyDescent="0.4">
      <c r="A30" s="19" t="s">
        <v>24</v>
      </c>
      <c r="B30" s="19">
        <v>1040</v>
      </c>
      <c r="C30" s="19">
        <v>0</v>
      </c>
    </row>
    <row r="31" spans="1:3" x14ac:dyDescent="0.4">
      <c r="A31" s="19" t="s">
        <v>25</v>
      </c>
      <c r="B31" s="19">
        <v>1350</v>
      </c>
      <c r="C31" s="19">
        <v>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FCEFC-E149-4C79-B4F6-59DFEF63DC6E}">
  <dimension ref="A3:B7"/>
  <sheetViews>
    <sheetView workbookViewId="0">
      <selection activeCell="A3" sqref="A3"/>
    </sheetView>
  </sheetViews>
  <sheetFormatPr defaultRowHeight="18.75" x14ac:dyDescent="0.4"/>
  <cols>
    <col min="1" max="1" width="10.75" bestFit="1" customWidth="1"/>
    <col min="2" max="2" width="14.25" bestFit="1" customWidth="1"/>
    <col min="3" max="4" width="5.375" bestFit="1" customWidth="1"/>
    <col min="5" max="5" width="4.25" bestFit="1" customWidth="1"/>
    <col min="6" max="6" width="3.5" bestFit="1" customWidth="1"/>
    <col min="7" max="34" width="4.625" bestFit="1" customWidth="1"/>
    <col min="35" max="35" width="5.625" bestFit="1" customWidth="1"/>
    <col min="36" max="36" width="6.5" bestFit="1" customWidth="1"/>
    <col min="37" max="37" width="5" bestFit="1" customWidth="1"/>
  </cols>
  <sheetData>
    <row r="3" spans="1:2" x14ac:dyDescent="0.4">
      <c r="A3" s="15" t="s">
        <v>27</v>
      </c>
      <c r="B3" t="s">
        <v>30</v>
      </c>
    </row>
    <row r="4" spans="1:2" x14ac:dyDescent="0.4">
      <c r="A4" s="16" t="s">
        <v>11</v>
      </c>
      <c r="B4" s="17">
        <v>9229</v>
      </c>
    </row>
    <row r="5" spans="1:2" x14ac:dyDescent="0.4">
      <c r="A5" s="16" t="s">
        <v>13</v>
      </c>
      <c r="B5" s="17">
        <v>5415</v>
      </c>
    </row>
    <row r="6" spans="1:2" x14ac:dyDescent="0.4">
      <c r="A6" s="16" t="s">
        <v>28</v>
      </c>
      <c r="B6" s="17"/>
    </row>
    <row r="7" spans="1:2" x14ac:dyDescent="0.4">
      <c r="A7" s="16" t="s">
        <v>29</v>
      </c>
      <c r="B7" s="17">
        <v>14644</v>
      </c>
    </row>
  </sheetData>
  <phoneticPr fontId="1"/>
  <pageMargins left="0.7" right="0.7" top="0.75" bottom="0.75" header="0.3" footer="0.3"/>
  <pageSetup paperSize="9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メルカリ売上集計表</vt:lpstr>
      <vt:lpstr>送料一覧</vt:lpstr>
      <vt:lpstr>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2022-06-04T11:08:28Z</dcterms:created>
  <dcterms:modified xsi:type="dcterms:W3CDTF">2022-06-05T07:31:34Z</dcterms:modified>
</cp:coreProperties>
</file>